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7770" yWindow="1815" windowWidth="15390" windowHeight="11760" tabRatio="943" activeTab="1"/>
  </bookViews>
  <sheets>
    <sheet name="BDI Desonerado" sheetId="22" r:id="rId1"/>
    <sheet name="Memoria Quantitativo" sheetId="33" r:id="rId2"/>
    <sheet name="Memoria Preço" sheetId="30" r:id="rId3"/>
    <sheet name="Orçamento" sheetId="36" r:id="rId4"/>
  </sheets>
  <definedNames>
    <definedName name="_xlnm.Print_Area" localSheetId="0">'BDI Desonerado'!$B$2:$I$40</definedName>
    <definedName name="_xlnm.Print_Area" localSheetId="2">'Memoria Preço'!$A$1:$G$142</definedName>
    <definedName name="_xlnm.Print_Area" localSheetId="1">'Memoria Quantitativo'!$A$1:$D$163</definedName>
    <definedName name="_xlnm.Print_Area" localSheetId="3">Orçamento!$A$1:$G$46</definedName>
    <definedName name="_xlnm.Print_Titles" localSheetId="2">'Memoria Preço'!$1:$9</definedName>
    <definedName name="_xlnm.Print_Titles" localSheetId="1">'Memoria Quantitativo'!$1:$8</definedName>
    <definedName name="_xlnm.Print_Titles" localSheetId="3">Orçamento!$1:$9</definedName>
  </definedNames>
  <calcPr calcId="145621"/>
</workbook>
</file>

<file path=xl/calcChain.xml><?xml version="1.0" encoding="utf-8"?>
<calcChain xmlns="http://schemas.openxmlformats.org/spreadsheetml/2006/main">
  <c r="G34" i="36" l="1"/>
  <c r="G33" i="36"/>
  <c r="G32" i="36"/>
  <c r="G31" i="36"/>
  <c r="G30" i="36"/>
  <c r="G29" i="36"/>
  <c r="G28" i="36"/>
  <c r="G27" i="36"/>
  <c r="G26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36" i="36" l="1"/>
  <c r="G24" i="36"/>
  <c r="F116" i="30"/>
  <c r="G116" i="30" s="1"/>
  <c r="F115" i="30"/>
  <c r="G115" i="30" s="1"/>
  <c r="F114" i="30"/>
  <c r="G114" i="30" s="1"/>
  <c r="G104" i="30"/>
  <c r="G103" i="30"/>
  <c r="G102" i="30"/>
  <c r="G101" i="30"/>
  <c r="G100" i="30"/>
  <c r="G99" i="30"/>
  <c r="G98" i="30"/>
  <c r="G97" i="30"/>
  <c r="F96" i="30"/>
  <c r="G96" i="30" s="1"/>
  <c r="G111" i="30"/>
  <c r="G110" i="30"/>
  <c r="G109" i="30"/>
  <c r="G108" i="30"/>
  <c r="G107" i="30"/>
  <c r="F106" i="30"/>
  <c r="G106" i="30" s="1"/>
  <c r="G38" i="36" l="1"/>
  <c r="G112" i="30"/>
  <c r="G117" i="30"/>
  <c r="G113" i="30" s="1"/>
  <c r="G105" i="30"/>
  <c r="F25" i="30"/>
  <c r="G25" i="30" s="1"/>
  <c r="F24" i="30"/>
  <c r="G24" i="30" s="1"/>
  <c r="F40" i="36" l="1"/>
  <c r="G40" i="36" s="1"/>
  <c r="G42" i="36" s="1"/>
  <c r="G26" i="30"/>
  <c r="G23" i="30" s="1"/>
  <c r="G140" i="30"/>
  <c r="G141" i="30" s="1"/>
  <c r="F139" i="30"/>
  <c r="F138" i="30"/>
  <c r="G138" i="30" s="1"/>
  <c r="G133" i="30"/>
  <c r="G130" i="30"/>
  <c r="G135" i="30"/>
  <c r="G131" i="30"/>
  <c r="F128" i="30"/>
  <c r="G128" i="30" s="1"/>
  <c r="F125" i="30"/>
  <c r="G125" i="30" s="1"/>
  <c r="G126" i="30" s="1"/>
  <c r="G124" i="30" s="1"/>
  <c r="F122" i="30"/>
  <c r="G122" i="30" s="1"/>
  <c r="F121" i="30"/>
  <c r="G121" i="30" s="1"/>
  <c r="F120" i="30"/>
  <c r="G120" i="30" s="1"/>
  <c r="F119" i="30"/>
  <c r="G119" i="30" s="1"/>
  <c r="G87" i="30"/>
  <c r="G83" i="30"/>
  <c r="E93" i="30"/>
  <c r="G92" i="30"/>
  <c r="G91" i="30"/>
  <c r="G90" i="30"/>
  <c r="G89" i="30"/>
  <c r="G88" i="30"/>
  <c r="G85" i="30"/>
  <c r="G84" i="30"/>
  <c r="G81" i="30"/>
  <c r="G72" i="30"/>
  <c r="G78" i="30"/>
  <c r="G75" i="30"/>
  <c r="G74" i="30"/>
  <c r="F71" i="30"/>
  <c r="G67" i="30"/>
  <c r="G62" i="30"/>
  <c r="G61" i="30"/>
  <c r="F60" i="30"/>
  <c r="G60" i="30" s="1"/>
  <c r="G56" i="30"/>
  <c r="G57" i="30" s="1"/>
  <c r="F54" i="30"/>
  <c r="G54" i="30" s="1"/>
  <c r="F51" i="30"/>
  <c r="G51" i="30" s="1"/>
  <c r="G52" i="30" s="1"/>
  <c r="G50" i="30" s="1"/>
  <c r="F50" i="30"/>
  <c r="F48" i="30"/>
  <c r="G48" i="30" s="1"/>
  <c r="F47" i="30"/>
  <c r="G47" i="30" s="1"/>
  <c r="F44" i="30"/>
  <c r="G44" i="30" s="1"/>
  <c r="F43" i="30"/>
  <c r="G43" i="30" s="1"/>
  <c r="F42" i="30"/>
  <c r="G42" i="30" s="1"/>
  <c r="F39" i="30"/>
  <c r="G39" i="30" s="1"/>
  <c r="F38" i="30"/>
  <c r="G38" i="30" s="1"/>
  <c r="F37" i="30"/>
  <c r="G37" i="30" s="1"/>
  <c r="F34" i="30"/>
  <c r="G34" i="30" s="1"/>
  <c r="G35" i="30" s="1"/>
  <c r="G33" i="30" s="1"/>
  <c r="F31" i="30"/>
  <c r="G31" i="30" s="1"/>
  <c r="G32" i="30" s="1"/>
  <c r="G30" i="30" s="1"/>
  <c r="F28" i="30"/>
  <c r="G28" i="30" s="1"/>
  <c r="G29" i="30" s="1"/>
  <c r="G27" i="30" s="1"/>
  <c r="F21" i="30"/>
  <c r="G21" i="30" s="1"/>
  <c r="G22" i="30" s="1"/>
  <c r="G20" i="30" s="1"/>
  <c r="F18" i="30"/>
  <c r="G18" i="30" s="1"/>
  <c r="G19" i="30" s="1"/>
  <c r="G17" i="30" s="1"/>
  <c r="F15" i="30"/>
  <c r="G15" i="30" s="1"/>
  <c r="G16" i="30" s="1"/>
  <c r="G14" i="30" s="1"/>
  <c r="F12" i="30"/>
  <c r="G12" i="30" s="1"/>
  <c r="G13" i="30" s="1"/>
  <c r="G11" i="30" s="1"/>
  <c r="G136" i="30" l="1"/>
  <c r="G93" i="30"/>
  <c r="G94" i="30" s="1"/>
  <c r="G123" i="30"/>
  <c r="G118" i="30" s="1"/>
  <c r="G45" i="30"/>
  <c r="G41" i="30" s="1"/>
  <c r="G79" i="30"/>
  <c r="G40" i="30"/>
  <c r="G36" i="30" s="1"/>
  <c r="G68" i="30"/>
  <c r="G49" i="30"/>
  <c r="G46" i="30" s="1"/>
  <c r="G69" i="30" l="1"/>
  <c r="H27" i="22" l="1"/>
  <c r="L36" i="22" s="1"/>
  <c r="H32" i="22" s="1"/>
</calcChain>
</file>

<file path=xl/sharedStrings.xml><?xml version="1.0" encoding="utf-8"?>
<sst xmlns="http://schemas.openxmlformats.org/spreadsheetml/2006/main" count="774" uniqueCount="342">
  <si>
    <t>ITEM</t>
  </si>
  <si>
    <t>EMOP-RJ</t>
  </si>
  <si>
    <t>DESCRIÇÃO</t>
  </si>
  <si>
    <t>UNID</t>
  </si>
  <si>
    <t>QUANT.</t>
  </si>
  <si>
    <t>P.UNITÁRIO</t>
  </si>
  <si>
    <t>P.TOTAL</t>
  </si>
  <si>
    <r>
      <t>ORÇAMENTO: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J.Nardelli</t>
    </r>
  </si>
  <si>
    <t>H</t>
  </si>
  <si>
    <t>PREFEITURA MUNICIPAL DE BARRA MANSA</t>
  </si>
  <si>
    <t>SECRETARIA MUNICIPAL DE ORDEM PÚBLICA</t>
  </si>
  <si>
    <t>COORDENADORIA DE TRÂNSITO E TRANSPORTE</t>
  </si>
  <si>
    <t>1.0</t>
  </si>
  <si>
    <t>1.1</t>
  </si>
  <si>
    <t>UN</t>
  </si>
  <si>
    <t>KG</t>
  </si>
  <si>
    <t>%</t>
  </si>
  <si>
    <t>BDI</t>
  </si>
  <si>
    <t>1.3</t>
  </si>
  <si>
    <t>2.0</t>
  </si>
  <si>
    <t>2.1</t>
  </si>
  <si>
    <t>2.2</t>
  </si>
  <si>
    <t>MEMÓRIA DE CÁLCULO - PLANILHA DE QUANTITATIVOS E PREÇOS</t>
  </si>
  <si>
    <t>TOTAL</t>
  </si>
  <si>
    <t>Estado do Rio de Janeiro</t>
  </si>
  <si>
    <t>Prefeitura Municipal de Barra Mansa</t>
  </si>
  <si>
    <t>Estes  itens aplicam-se diretamente aos Custos Diretos dos itens da obra :</t>
  </si>
  <si>
    <t>AC = Administração Central</t>
  </si>
  <si>
    <t>TCU 1º Quartil</t>
  </si>
  <si>
    <t>SG = Seguro e Garantia</t>
  </si>
  <si>
    <t>R = Risco</t>
  </si>
  <si>
    <t>DF = Despesas Financeiras</t>
  </si>
  <si>
    <t>Estes  Tributos aplicam-se diretamente ao Preço de Venda dos itens da obra :</t>
  </si>
  <si>
    <t>TM = Tributo Municipal</t>
  </si>
  <si>
    <t>ISS</t>
  </si>
  <si>
    <t>TF = Tributo Federal    (exceto IR e CSLL)</t>
  </si>
  <si>
    <t>PIS</t>
  </si>
  <si>
    <t>COFINS</t>
  </si>
  <si>
    <t>CPRB = Contribuição Previdenciária sobre a Receita Bruta</t>
  </si>
  <si>
    <t xml:space="preserve">            (Com Desoneração)</t>
  </si>
  <si>
    <t>Total Simples</t>
  </si>
  <si>
    <t>Esta é a Margem de Lucro esperada :</t>
  </si>
  <si>
    <t>L = Lucro / Remuneração</t>
  </si>
  <si>
    <t>.............................................................</t>
  </si>
  <si>
    <t xml:space="preserve">      BDI = </t>
  </si>
  <si>
    <t>((1+(AC/100)+(SG/100)+(R/100)) x (1+DF/100) x (1+L/100)</t>
  </si>
  <si>
    <t>-   1         x  100</t>
  </si>
  <si>
    <t xml:space="preserve">                1-(TM/100)-(TF/100)-(CPRB/100)</t>
  </si>
  <si>
    <t>BDI =</t>
  </si>
  <si>
    <r>
      <t xml:space="preserve">BDI = </t>
    </r>
    <r>
      <rPr>
        <u/>
        <sz val="12"/>
        <color indexed="63"/>
        <rFont val="Calibri"/>
        <family val="2"/>
      </rPr>
      <t>(1+AC+S+R+G) x (1+DF) x (1+L)</t>
    </r>
    <r>
      <rPr>
        <sz val="12"/>
        <color indexed="63"/>
        <rFont val="Calibri"/>
        <family val="2"/>
      </rPr>
      <t xml:space="preserve">  - 1</t>
    </r>
  </si>
  <si>
    <t>( 1 – I )</t>
  </si>
  <si>
    <t>Onde:</t>
  </si>
  <si>
    <t>AC: taxa de administração central;</t>
  </si>
  <si>
    <t>S: taxa de seguros;</t>
  </si>
  <si>
    <t>R: taxa de riscos;</t>
  </si>
  <si>
    <t>G: taxa de garantias;</t>
  </si>
  <si>
    <t>DF: taxa de despesas financeiras;</t>
  </si>
  <si>
    <t>L: taxa de lucro/remuneração;</t>
  </si>
  <si>
    <t>I: taxa de incidência de impostos (PIS, COFINS, ISS).</t>
  </si>
  <si>
    <t xml:space="preserve">O BDI foi calculado utilizando-se a Tabela com os percentuais mínimos dos itens que compõem o BDI, relativos à Construção de Edifícios, do Acordão vigente do TCU. </t>
  </si>
  <si>
    <t>Secretaria Municipal de Ordem Pública</t>
  </si>
  <si>
    <t xml:space="preserve">   PREFEITURA MUNICIPAL DE BARRA MANSA</t>
  </si>
  <si>
    <t xml:space="preserve">    SECRETARIA MUNICIPAL DE ORDEM PÚBLICA</t>
  </si>
  <si>
    <t>MEMÓRIA DE LEVANTAMENTO DE QUANTITATIVOS</t>
  </si>
  <si>
    <t>OBRA/SERVIÇO:</t>
  </si>
  <si>
    <t>SERVIÇOS PRELIMINARES</t>
  </si>
  <si>
    <t>CALCULO</t>
  </si>
  <si>
    <t>1.2</t>
  </si>
  <si>
    <t>1.4</t>
  </si>
  <si>
    <t>1.5</t>
  </si>
  <si>
    <t>Levantamento utilizando ferramentas CAD</t>
  </si>
  <si>
    <t>1.6</t>
  </si>
  <si>
    <t>1.7</t>
  </si>
  <si>
    <t>1.8</t>
  </si>
  <si>
    <t>1.9</t>
  </si>
  <si>
    <t>1.10</t>
  </si>
  <si>
    <t>Carga x DMT=10Km</t>
  </si>
  <si>
    <t>2.3</t>
  </si>
  <si>
    <t>2.4</t>
  </si>
  <si>
    <t>2.5</t>
  </si>
  <si>
    <t>2.6</t>
  </si>
  <si>
    <t>2.7</t>
  </si>
  <si>
    <t>2.8</t>
  </si>
  <si>
    <t>DEMOLIÇÕES E ARRANCAMENTOS</t>
  </si>
  <si>
    <t>M2</t>
  </si>
  <si>
    <t>02.011.0014-A</t>
  </si>
  <si>
    <t>07529</t>
  </si>
  <si>
    <t>TELA PLASTICA PARA SINALIZACAO DE OBRAS,EM BOBINAS DE (50X1,20)M</t>
  </si>
  <si>
    <t>M</t>
  </si>
  <si>
    <t>CERCA PROTETORA DE BORDA DE VALA OU OBRA</t>
  </si>
  <si>
    <t>ARRANCAMENTO DE MEIOS-FIOS</t>
  </si>
  <si>
    <t>05.001.0142-A</t>
  </si>
  <si>
    <t>ARRANCAMENTO DE MEIOS-FIOS,DE GRANITO OU CONCRETO,RETOS OU CURVOS,INCLUSIVE EMPILHAMENTO LATERAL DENTRO DO CANTEIRO DE S ERVICO (OBS.:3%-DESGASTE DE FERRAMENTAS E EPI).</t>
  </si>
  <si>
    <t>20132</t>
  </si>
  <si>
    <t>MAO-DE-OBRA DE SERVENTE DA CONSTRUCAO CIVIL, INCLUSIVE ENCARGOS SOCIAIS DESONERADOS</t>
  </si>
  <si>
    <t>21.004.0095-A</t>
  </si>
  <si>
    <t>20005</t>
  </si>
  <si>
    <t>MAO-DE-OBRA DE AJUDANTE DE MONTADOR ELETROMECANICO (ILUMINACAO PUBLICA), INCLUSIVE ENCARGOS SOCIAIS DESONERADOS</t>
  </si>
  <si>
    <t>M3</t>
  </si>
  <si>
    <t>20115</t>
  </si>
  <si>
    <t>MAO-DE-OBRA DE PEDREIRO, INCLUSIVE ENCARGOS SOCIAIS DESONERADOS</t>
  </si>
  <si>
    <t>03.001.0080-B</t>
  </si>
  <si>
    <t>T</t>
  </si>
  <si>
    <t>30425</t>
  </si>
  <si>
    <t>19.004.0012-E CAMINHAO BASCUL. NO TOCO, 5M3 (CI)</t>
  </si>
  <si>
    <t>30423</t>
  </si>
  <si>
    <t>19.004.0012-C CAMINHAO BASCUL. NO TOCO, 5M3 (CP)</t>
  </si>
  <si>
    <t>04.006.0009-A</t>
  </si>
  <si>
    <t>04.006.0014-B</t>
  </si>
  <si>
    <t>30416</t>
  </si>
  <si>
    <t>19.004.0004-E CAMINHAO CARROC. FIXA 7,5T (CI)</t>
  </si>
  <si>
    <t>30414</t>
  </si>
  <si>
    <t>19.004.0004-C CAMINHAO CARROC. FIXA, 7,5T (CP)</t>
  </si>
  <si>
    <t>CARGA DE MEIOS FIOS</t>
  </si>
  <si>
    <t>04.005.0121-A</t>
  </si>
  <si>
    <t>TRANSPORTE DE CARGA DE QUALQUER NATUREZA,EXCLUSIVE AS DESPESAS DE CARGA E DESCARGA,TANTO DE ESPERA DO CAMINHAO COMO DO S ERVENTE OU EQUIPAMENTO AUXILIAR,A VELOCIDADE MEDIA DE 40KM/H,EM CAMINHAO BASCULANTE A OLEO DIESEL,COM CAPACIDADE UTIL DE 8T</t>
  </si>
  <si>
    <t>T X KM</t>
  </si>
  <si>
    <t>RECOMPOSIÇÕES E CONSTRUÇÕES</t>
  </si>
  <si>
    <t>08.027.0042-A</t>
  </si>
  <si>
    <t>MEIO-FIO RETO DE CONCRETO SIMPLES FCK=15MPA,PRE-MOLDADO,TIPO DER-RJ,MEDINDO 0,15M NA BASE E COM ALTURA DE 0,30M,REJUNTAM ENTO COM ARGAMASSA DE CIMENTO E AREIA NO TRACO 1:3,5,COM FORNECIMENTO DE TODOS OS MATERIAIS,ESCAVACAO E REATERRO (OBS.:3%- DESGASTE DE FERRAMENTAS E EPI).</t>
  </si>
  <si>
    <t>20042</t>
  </si>
  <si>
    <t>MAO-DE-OBRA DE CALCETEIRO, INCLUSIVE ENCARGOS SOCIAS DESONERADOS</t>
  </si>
  <si>
    <t>30280</t>
  </si>
  <si>
    <t>11.004.0001-B FORMAS MADEIRA, PINUS, 20 VEZES</t>
  </si>
  <si>
    <t>30269</t>
  </si>
  <si>
    <t>11.002.0034-B LANCAMENTO CONC.S/ARM.3,5M3/H, HORIZ.</t>
  </si>
  <si>
    <t>30253</t>
  </si>
  <si>
    <t>11.002.0012-B PREPARO CONCR. BETON. 600L; 3,5 M3/H</t>
  </si>
  <si>
    <t>30246</t>
  </si>
  <si>
    <t>11.001.0005-B CONCRETO FCK 15MPA</t>
  </si>
  <si>
    <t>30164</t>
  </si>
  <si>
    <t>07.002.0030-B ARGAMASSA CIM.,AREIA TRACO 1:4,PREPAROMECANICO</t>
  </si>
  <si>
    <t>MEIOS-FIOS</t>
  </si>
  <si>
    <t>00149</t>
  </si>
  <si>
    <t>CIMENTO PORTLAND EM SACO DE 50KG</t>
  </si>
  <si>
    <t>TRANSPORTE BOTA-FORA</t>
  </si>
  <si>
    <t>RECOMPOSIÇÃO DE PISO EM BLOCOS DE CONCRETO</t>
  </si>
  <si>
    <t>05.001.0070-A</t>
  </si>
  <si>
    <t>14574</t>
  </si>
  <si>
    <t>PO DE PEDRA, PARA REGIAO METROPOLITANA DO RIO DE JANEIRO</t>
  </si>
  <si>
    <t>14543</t>
  </si>
  <si>
    <t>PEDRA BRITADA 1 E 2 (MEDIA), PARA REGIAOMETROPOLITANA DO RIO DE JANEIRO</t>
  </si>
  <si>
    <t>00349</t>
  </si>
  <si>
    <t>00001</t>
  </si>
  <si>
    <t>AREIA LAVADA, GROSSA, PARA REGIAO METROPOLITANA DO RIO DE JANEIRO</t>
  </si>
  <si>
    <t>20046</t>
  </si>
  <si>
    <t>MAO-DE-OBRA DE CARPINTEIRO DE FORMA DE CONCRETO, INCLUSIVE ENCARGOS SOCIAIS DESONERADOS</t>
  </si>
  <si>
    <t>30845</t>
  </si>
  <si>
    <t>19.011.0018-C SERRA CIRC. MOTOR 5CV (CP)</t>
  </si>
  <si>
    <t>30710</t>
  </si>
  <si>
    <t>19.007.0004-C BETONEIRA GASOLINA 320L,MISTURA SECA(CP)</t>
  </si>
  <si>
    <t>21.001.0060-A</t>
  </si>
  <si>
    <t>14559</t>
  </si>
  <si>
    <t>BRITA 3, PARA REGIAO METROPOLITANA DO RIO DE JANEIRO</t>
  </si>
  <si>
    <t xml:space="preserve">Orç. nº :  </t>
  </si>
  <si>
    <t>Rev. nº :</t>
  </si>
  <si>
    <t xml:space="preserve">Data : </t>
  </si>
  <si>
    <t>.</t>
  </si>
  <si>
    <t>SUBTOTAL 1.0</t>
  </si>
  <si>
    <t>SUBTOTAL 2.0</t>
  </si>
  <si>
    <t>SUBTOTAL GERAL</t>
  </si>
  <si>
    <t>TOTAL GERAL</t>
  </si>
  <si>
    <t>J.Nardelli</t>
  </si>
  <si>
    <t>00</t>
  </si>
  <si>
    <t>Cálculo do BDI -  DESONERADO</t>
  </si>
  <si>
    <t>LEVANTAMENTO: J.NARDELLI</t>
  </si>
  <si>
    <t>MEMÓRIA DE CÁLCULO  DE PREÇOS</t>
  </si>
  <si>
    <t>REMODELAÇÃO DA ROTATÓRIA DA PASSAGEM DE NÍVEL NA RUA OZÓRIO GOMES DE BRITO, BAIRRO VILA NOVA, PARA ABERTURA DA SEGUNDA FAIXA DE TRÁFEGO.</t>
  </si>
  <si>
    <t>25/02/2019</t>
  </si>
  <si>
    <t>DATA: 25/02/2019</t>
  </si>
  <si>
    <t>CANTEIRO</t>
  </si>
  <si>
    <t>CALÇADA</t>
  </si>
  <si>
    <t>ARRANCAMENTO DE BLOCO INTERTRAVADO</t>
  </si>
  <si>
    <t>1.11</t>
  </si>
  <si>
    <t>PROJETO</t>
  </si>
  <si>
    <t>ARRANCAMENTO DE POSTE</t>
  </si>
  <si>
    <t>1.12</t>
  </si>
  <si>
    <t>REATERRO DO CANTEIRO</t>
  </si>
  <si>
    <t>ARRANCAMENTODE GRAMA</t>
  </si>
  <si>
    <t>DEMOLIÇÃO DE ASFALTO</t>
  </si>
  <si>
    <t>CERCA PROTETORA DE BORDA DE VALA OU OBRA,COM TELA PLASTICA NA COR LARANJA OU AMARELA,CONSIDERANDO 1 VEZ DE UTILIZACAO,IN CLUSIVE APOIOS,FORNECIMENTO,COLOCACAO E RETIRADA (OBS.:45%-MAO DE OBRA,APOIOS E PERDAS DE MATERIAL).</t>
  </si>
  <si>
    <t>20133</t>
  </si>
  <si>
    <t>MAO-DE-OBRA DE SERVENTE PARA SERVICOS DECONSERVACAO, INCLUSIVE ENCARGOS SOCIAISDESONERADOS</t>
  </si>
  <si>
    <t>RETIRADA DE GRAMA EM PLACAS (OBS.:3%-DESGASTE DE FERRAMENTAS E EPI).</t>
  </si>
  <si>
    <t>09.005.0009-A</t>
  </si>
  <si>
    <t>REMOCAO DE PAVIMENTACAO DE LAJOTAS DE CONCRETO,ALTAMENTE VIBRADO,INTERTRAVADO,PRE-FABRICADO (OBS.:3%-DESGASTE DE FERRAMENTAS E EPI).</t>
  </si>
  <si>
    <t>ESCAVACAO MANUAL EM MATERIAL DE 1¦CATEGORIA,A CEU ABERTO,ATE 0,50M DE PROFUNDIDADE COM REMOCAO ATE 1 DAM (OBS.:3% - DESGASTE DE FERRAMENTAS E EPI).</t>
  </si>
  <si>
    <t>03.001.0085-B</t>
  </si>
  <si>
    <t>ESCAVACAO MANUAL EM MATERIAL DE 1¦CATEGORIA,A CEU ABERTO,PARA PROFUNDIDADES MAIORES QUE 0,50M COM REMOCAO ATE 1 DAM (OBS.:3%-DESGASTE DE FERRAMENTAS E EPI).</t>
  </si>
  <si>
    <t>ESCAVAÇÃO DA BASE A CÉU ABERTO ATE 50CM</t>
  </si>
  <si>
    <t>ESCAVAÇÃO DA BASE A CÉU ABERTO MAIOR 50CM</t>
  </si>
  <si>
    <t>1.13</t>
  </si>
  <si>
    <t>CARGA E DESCARGA MANUAL DE MATERIAL QUE EXIJA O CONCURSO DE MAIS DE UM SERVENTE PARA CADA PECA:VERGALHOES,VIGAS DE MADEI RA,CAIXAS E MEIOS-FIOS,EM CAMINHAO DE CARROCERIA FIXA A OLEODIESEL,COM CAPACIDADE UTIL DE 7,5T,INCLUSIVE O TEMPO DE CAR GA,DESCARGA E MANOBRA (OBS.:3%-DESGASTE DE FERRAMENTAS E EPI).</t>
  </si>
  <si>
    <t>CARGA MANUAL E DESCARGA MECANICA DE MATERIAL A GRANEL(AGREGADOS,PEDRA-DE-MAO,PARALELOS,TERRA E ESCOMBROS),COMPREENDENDO OS TEMPOS PARA CARGA,DESCARGA E MANOBRAS DO CAMINHAO BASCULANTE A OLEO DIESEL,COM CAPACIDADE UTIL DE 8T,EMPREGANDO 4 SER VENTES NA CARGA (OBS.:3%-DESGASTE DE FERRAMENTAS E EPI).</t>
  </si>
  <si>
    <t>RETIRADA DE POSTE DE CONCRETO OU ACO,DE 3,50 A 9,00M (OBS.:3%-DESGASTE DE FERRAMENTAS E EPI).</t>
  </si>
  <si>
    <t>04.018.0025-A</t>
  </si>
  <si>
    <t>RECEBIMENTO DE CARGA,DESCARGA E MANOBRA DE CAMINHAO BASCULANTE DE 5,00M3 OU 7,5T</t>
  </si>
  <si>
    <t>30431</t>
  </si>
  <si>
    <t>19.004.0014-E CAMINHAO BASCUL. NO TOCO, 8 A 10M3 (CI)</t>
  </si>
  <si>
    <t>30429</t>
  </si>
  <si>
    <t>19.004.0014-C CAMINHAO BASCUL. NO TOCO 8 A 10M3 (CP)</t>
  </si>
  <si>
    <t>08.027.0042-5</t>
  </si>
  <si>
    <t>MEIO-FIO RETO DE CONCRETO SIMPLES FCK=15MPA,PRE-MOLDADO,TIPO DER-RJ,MEDINDO 0,15M NA BASE E COM ALTURA DE 0,30M,REJUNTAM ENTO COM ARGAMASSA DE CIMENTO E AREIA NO TRACO 1:3,5,COM FORNECIMENTO DE TODOS OS MATERIAIS, EXCETO OS MEIOS-FIOS,ESCAVACAO E REATERRO (OBS.:3%- DESGASTE DE FERRAMENTAS E EPI).</t>
  </si>
  <si>
    <t>08.020.0008-A</t>
  </si>
  <si>
    <t>PAVIMENTACAO LAJOTAS CONCRETO,ALTAMENTE VIBRADO,INTERTRAVADO,C/ARTICULACAO VERTICAL,PRE-FABRICADOS,COR-NATURAL,ESP.6CM,R ESISTENCIA A COMPRESSAO 35MPA,ASSENTES SOBRE COLCHAO PO-DE-PEDRA,AREIA OU MATERIAL EQUIVALENTE,C/JUNTAS TOMADAS C/ARGAMA SSA CIMENTO E AREIA,TRACO 1:4 E/OU C/PEDRISCO E ASFALTO,EXCL.PREPARO TERRENO,C/FORN.DE TODOS OS MAT.,BEM COMO A COLOCAC. (OBS.:3%-DESGASTE DE FERRAMENTAS E EPI).</t>
  </si>
  <si>
    <t>04248</t>
  </si>
  <si>
    <t>LAJOTA PRE-FABRICADA DE CONCRETO P/PAVIM.C/06CM DE ESPES.RESIST.MIN.35 MPA, CORNATURAL CINZA</t>
  </si>
  <si>
    <t>08.020.0008-5</t>
  </si>
  <si>
    <t>05.001.0017-A</t>
  </si>
  <si>
    <t>DEMOLICAO MANUAL DE PAVIMENTACAO DE CONCRETO ASFALTICO DE 5CM DE ESPESSURA (OBS.:3%-DESGASTE DE FERRAMENTAS E EPI).</t>
  </si>
  <si>
    <t>ESPERA DE CAMINHÃO</t>
  </si>
  <si>
    <t>CARGA DE BLOCO INTERTRAVADO, ASFALTO, BLOCO PREENCHIDO E TERRA</t>
  </si>
  <si>
    <t>11.015.0001-A</t>
  </si>
  <si>
    <t>13.370.0025-A</t>
  </si>
  <si>
    <t>PATIO DE CONCRETO,NA ESPESSURA DE 15CM,NO TRACO 1:2:2 EM VOLUME, FORMANDO QUADROS DE 1,50X1,50M,COM SARRAFOS DE MADEIRA INCORPORADOS,EXCLUSIVE PREPARO DO TERRENO (OBS.:3%-DESGASTE DE FERRAMENTAS E EPI).</t>
  </si>
  <si>
    <t>ADITIVO PLASTIFICANTE E DENSIFICADOR,ADICIONADO AO CONCRETO NA PROPORCAO DE 500G POR SACO DE CIMENTO =52/50*0,5</t>
  </si>
  <si>
    <t>PISO DE CONCRETO,NA ESPESSURA DE 15CM,NO TRACO 1:2:2 EM VOLUME, COM ADITIVO PLASTIFICANTE E DENSIFICADOR,ADICIONADO AO CONCRETO NA PROPORCAO DE 500G POR SACO DE CIMENTO (OBS.:3%-DESGASTE DE FERRAMENTAS E EPI).</t>
  </si>
  <si>
    <t>13.370.0025-5</t>
  </si>
  <si>
    <t>REMENDO DAS PAVIMENTAÇÕES</t>
  </si>
  <si>
    <t>17.012.0011-A</t>
  </si>
  <si>
    <t>CAIACAO INTERNA OU EXTERNA SOBRE SUPERFICIE LISA,EM TRES DEMAOS,ADICIONANDO FIXADOR (OBS.:3%-DESGASTE DE FERRAMENTAS E EPI).</t>
  </si>
  <si>
    <t>00209</t>
  </si>
  <si>
    <t>CAL HIDRATADA</t>
  </si>
  <si>
    <t>00078</t>
  </si>
  <si>
    <t>FIXADOR P/CAIACAO, EM FRASCO DE 150ML</t>
  </si>
  <si>
    <t>20118</t>
  </si>
  <si>
    <t>MAO-DE-OBRA DE PINTOR, INCLUSIVE ENCARGOS SOCIAIS DESONERADOS</t>
  </si>
  <si>
    <t>03.009.0003-A</t>
  </si>
  <si>
    <t>COMPACTACAO DE ATERRO,EM CAMADAS DE 20CM,COM MACO (OBS.:3%-DESGASTE DE FERRAMENTAS E EPI).</t>
  </si>
  <si>
    <t>2.9</t>
  </si>
  <si>
    <t>REASSENTAMENTO DOS POSTES</t>
  </si>
  <si>
    <t>ASSENTAMENTO DE POSTE RETO,DE ACO DE 3,50 ATE 6,00M,COM ENGASTAMENTO DA PARTE INFERIOR DA COLUNA DIRETAMENTE NO SOLO,EXC LUSIVE FORNECIMENTO DO POSTE (OBS.:3%-DESGASTE DE FERRAMENTAS E EPI).</t>
  </si>
  <si>
    <t>21.001.0060-5</t>
  </si>
  <si>
    <t>PLANTIO DE GRAMA EM PLACAS,TIPO SAO CARLOS,BATATAIS,LARGA E SANTO AGOSTINHO,EXCLUSIVE TRANSPORTE (OBS.:3%-DESGASTE DE FERRAMENTAS E EPI).</t>
  </si>
  <si>
    <t>00711</t>
  </si>
  <si>
    <t>GRAMA EM PLANTAS, TIPO BATATAIS, SEM TRANSPORTE</t>
  </si>
  <si>
    <t>09.001.0003-B</t>
  </si>
  <si>
    <t>PLANTIO DE GRAMA EM PLACAS,EXCLUSIVE O FORNEC. DA GRAMA(OBS.:3%-DESGASTE DE FERRAMENTAS E EPI).</t>
  </si>
  <si>
    <t>09.001.0003-5</t>
  </si>
  <si>
    <t>2.10</t>
  </si>
  <si>
    <t>LIMPEZA FINAL</t>
  </si>
  <si>
    <t>PLANTIO DE GRAMA</t>
  </si>
  <si>
    <t>PLANTIO DE GRAMA EM PLACAS,EXCLUSIVE O FORNEC. DA GRAMA (OBS.:3%-DESGASTE DE FERRAMENTAS E EPI).</t>
  </si>
  <si>
    <t>30,60+24,72= 55,32 m</t>
  </si>
  <si>
    <t>3,2+5,6= 8,80 m</t>
  </si>
  <si>
    <t>8,80= 8,80 m</t>
  </si>
  <si>
    <t>40,74= 40,74 m²</t>
  </si>
  <si>
    <t>7,48= 7,48 m²</t>
  </si>
  <si>
    <t>20,37= 20,37 m³</t>
  </si>
  <si>
    <t>8,15= 8,15 m³</t>
  </si>
  <si>
    <t>2,21= 2,21 m²</t>
  </si>
  <si>
    <t>0,08= 0,08 t</t>
  </si>
  <si>
    <t>1+1+1= 3,00 Un</t>
  </si>
  <si>
    <t>3,00= 3,00 Un</t>
  </si>
  <si>
    <t>7,8= 7,80 m</t>
  </si>
  <si>
    <t>3,90= 3,90 m²</t>
  </si>
  <si>
    <t>4,88+5,28= 10,16 m²</t>
  </si>
  <si>
    <t>30,24= 30,24 m²</t>
  </si>
  <si>
    <t>3,40= 3,40 m³</t>
  </si>
  <si>
    <t>4,85= 4,85 m²</t>
  </si>
  <si>
    <t>58,20+23,40= 81,60 m²</t>
  </si>
  <si>
    <t>(1+3,8+2+9,7+2+6+1)x1,2= 30,60 m</t>
  </si>
  <si>
    <t>(2+7,8+2+5,6+3,2)x1,2= 24,72 m</t>
  </si>
  <si>
    <t>9,7x(4,8+2,6+0,5+0,5)/2= 40,74 m²</t>
  </si>
  <si>
    <t>(5,6+3,2)x(0,5+1,2)/2= 7,48 m²</t>
  </si>
  <si>
    <t>9,7x(4,8+2,6+0,5+0,5)/2x0,5= 20,37 m³</t>
  </si>
  <si>
    <t>9,7x(4,8+2,6+0,5+0,5)/2x0,2= 8,15 m³</t>
  </si>
  <si>
    <t>(1,2x2xPI()/4x2+ 7,3)x0,2= 2,21 m²</t>
  </si>
  <si>
    <t>(8,8-7,8)x0,08= 0,08 t</t>
  </si>
  <si>
    <t>2,1x0,05x2,2= 0,23 t</t>
  </si>
  <si>
    <t>(20,37+8,15-4,4)x1,7= 41,00 t</t>
  </si>
  <si>
    <t>0,5x7,8= 3,90 m²</t>
  </si>
  <si>
    <t>(3,8+9,7+6)x0,25= 4,88 m²</t>
  </si>
  <si>
    <t>(5,6+3,2)x(1,2)/2= 5,28 m²</t>
  </si>
  <si>
    <t>33,6x(0,7+0,2)= 30,24 m²</t>
  </si>
  <si>
    <t>9,7x0,5x0,7= 3,40 m³</t>
  </si>
  <si>
    <t>9,7x0,5= 4,85 m²</t>
  </si>
  <si>
    <t>9,7x6= 58,20 m²</t>
  </si>
  <si>
    <t>7,8x4= 23,40 m²</t>
  </si>
  <si>
    <t>21.004.0095-5</t>
  </si>
  <si>
    <t xml:space="preserve">Itens do Projeto Básico:
6.4 Do Planejamento e horário
6.4.1 – O horário de trabalho normal admitido será entre 06h00min e 16h00min de segunda-feira a sexta-feira. 
OBS.: Os serviços não poderão iniciar ou ultrapassar os horários definidos para não agravar o engarrafamento do “horários-de-rush”.
6.4.2 – A execução das obras deverá ser feita em duas etapas e consecutivamente, sendo uma a intervenção na calçada e outra a intervenção no canteiro. 
OBS.: Os serviços não poderão ser executados, concomitantemente, nas duas frentes, calçada e canteiro, para não agravar o engarrafamento do “horários-de-rush”.
6.4.2 – A Prefeitura Municipal de Barra Mansa juntamente com a Contratada comporá a Metodologia de Execução dos Serviços, as quais poderão ajustadas diariamente dos serviços a serem executados. 
</t>
  </si>
  <si>
    <t>BASE EMOP-RJ 01/19</t>
  </si>
  <si>
    <t>RETIRADA DE SUPORTE DE PLACA DE SINALIZAÇÃO EM ACO, DE 3,50 A 9,00M (OBS.:3%-DESGASTE DE FERRAMENTAS E EPI).</t>
  </si>
  <si>
    <t>PAVIMENTACAO LAJOTAS CONCRETO, ALTAMENTE VIBRADO, INTERTRAVADO, C/ARTICULACAO VERTICAL, PRE-FABRICADOS, COR-NATURAL, ESP.6CM, RESISTENCIA A COMPRESSAO 35MPA, ASSENTES SOBRE COLCHAO PO-DE-PEDRA,AREIA OU MATERIAL EQUIVALENTE, C/JUNTAS TOMADAS C/ARGAMASSA CIMENTO E AREIA, TRACO 1:4, INCLUSIVE A COLOCAC. (OBS.:3%-DESGASTE DE FERRAMENTAS E EPI), C/FORN. DE TODOS OS MATERIAIS, EXCETO O S BLOCOS.</t>
  </si>
  <si>
    <t>14569</t>
  </si>
  <si>
    <t>PO DE PEDRA, PARA REGIAO DE BARRA MANSA,EXCLUSIVE TRANSPORTE</t>
  </si>
  <si>
    <t>PINUS, EM PECAS DE 2,50X30,00CM (1"X12")</t>
  </si>
  <si>
    <t>14536</t>
  </si>
  <si>
    <t>BRITA 0, PARA REGIAO DE BARRA MANSA, EXCLUSIVE TRANSPORTE</t>
  </si>
  <si>
    <t>13813</t>
  </si>
  <si>
    <t>AREIA LAVADA, GROSSA, PARA REGIAO DE BARRA MANSA, EXCLUSIVE TRANSPORTE</t>
  </si>
  <si>
    <t>14557</t>
  </si>
  <si>
    <t>BRITA 3, PARA REGIAO DE BARRA MANSA, EXCLUSIVE TRANSPORTE</t>
  </si>
  <si>
    <t>ASSENTAMENTO DE SUPORTE DE PLACA DE SINALIZAÇÃO EM ACO, DE 3,50 ATE 6,00M,COM ENGASTAMENTO DA PARTE INFERIOR DA COLUNA DIRETAMENTE NO SOLO, EXC LUSIVE FORNECIMENTO DO POSTE (OBS.:3%-DESGASTE DE FERRAMENTAS E EPI).</t>
  </si>
  <si>
    <t>DEMOLIÇÃO DE CONCRETOSIMPLES</t>
  </si>
  <si>
    <t>05.001.0001-A</t>
  </si>
  <si>
    <t>DEMOLICAO MANUAL DE CONCRETO SIMPLES COM EMPILHAMENTO LATERAL DENTRO DO CANTEIRO DE SERVICO (OBS.:3%-DESGASTE DE FERRAMENTAS E EPI).</t>
  </si>
  <si>
    <t>11.004.0066-A</t>
  </si>
  <si>
    <t>ESCORAMENTO DE FORMA DE PARAMETROS VERTICAIS,PARA ALTURA ATE 1,50M,COM APROVEITAMENTO DE 2 VEZES DA MADEIRA,INCLUSIVE RE TIRADA (OBS.:3%-DESGASTE DE FERRAMENTAS E EPI).</t>
  </si>
  <si>
    <t>11.003.0001-B</t>
  </si>
  <si>
    <t>CONCRETO DOSADO RACIONALMENTE PARA UMA RESISTENCIA CARACTERISTICA A COMPRESSAO DE 10MPA,INCLUSIVE MATERIAIS,TRANSPORTE,P REPARO COM BETONEIRA,LANCAMENTO E ADENSAMENTO</t>
  </si>
  <si>
    <t>00453</t>
  </si>
  <si>
    <t>PREGO COM OU SEM CABECA, EM CAIXAS DE 50KG, OU QUANTIDADES EQUIVALENTES, N§12X12A 18X30</t>
  </si>
  <si>
    <t>00368</t>
  </si>
  <si>
    <t>PINUS, EM PECAS DE 7,50X7,50CM (3"X3")</t>
  </si>
  <si>
    <t>00278</t>
  </si>
  <si>
    <t>CHAPA DE MADEIRA COMPENSADA, RESINADA, COM ESPESSURA DE 14MM</t>
  </si>
  <si>
    <t>30408</t>
  </si>
  <si>
    <t>17.025.0040-B PINTURA C/EMULSAO OLEOSA</t>
  </si>
  <si>
    <t>00798</t>
  </si>
  <si>
    <t>54.001.0172-1 PINUS EM PECAS DE 7,50 X 11,25CM, (3"X4.1/2")</t>
  </si>
  <si>
    <t>11.005.0001-1</t>
  </si>
  <si>
    <t>FORMAS DE CHAPAS DE MADEIRA COMPENSADA,EMPREGANDO-SE AS DE 14MM,RESINADAS,E TAMBEM AS DE 20MM DE ESPESSURA,PLASTIFICADAS ,SERVINDO 4 VEZES,E A MADEIRA AUXILIAR SERVINDO 3 VEZES,INCLUSIVE FORNECIMENTO E DESMOLDAGEM,EXCLUSIVE ESCORAMENTO (OBS.:3%-DESGASTE DE FERRAMENTAS E EPI).</t>
  </si>
  <si>
    <t>00350</t>
  </si>
  <si>
    <t>54.001.0178-1 PINUS EM PECAS DE 2,50X22,50CM, (1"X9")</t>
  </si>
  <si>
    <t>00288</t>
  </si>
  <si>
    <t>CHAPA DE MADEIRA COMPENSADA, PLASTIFICADA, COM ESPESSURA DE 20MM</t>
  </si>
  <si>
    <t>FORMAS DE CHAPAS DE MADEIRA COMPENSADA, EMPREGANDO-SE AS DE 14MM, RESINADAS, E TAMBEM AS DE 20MM DE ESPESSURA, PLASTIFICADAS , SERVINDO 4 VEZES, E A MADEIRA AUXILIAR SERVINDO 3 VEZES, INCLUSIVE FORNECIMENTO E DESMOLDAGEM, (OBS.:3%-DESGASTE DE FERRAMENTAS E EPI). INCLUSIVE ESCORAMENTO DE FORMA DE PARAMETROS VERTICAIS, PARA ALTURA ATE 1,50M, COM APROVEITAMENTO DE 2 VEZES DA MADEIRA, INCLUSIVE RE TIRADA (OBS.:3%-DESGASTE DE FERRAMENTAS E EPI).</t>
  </si>
  <si>
    <t>11.005.0001-B</t>
  </si>
  <si>
    <t>30260</t>
  </si>
  <si>
    <t>11.002.0023-B LANCAMENTO CONC.C/ARM.2,0M3/H,HORIZ/VERT</t>
  </si>
  <si>
    <t>30254</t>
  </si>
  <si>
    <t>11.002.0013-B PREPARO CONCR. BETON. 320L; 2,0M3/H</t>
  </si>
  <si>
    <t>30245</t>
  </si>
  <si>
    <t>11.001.0001-B CONCRETO FCK 10MPA</t>
  </si>
  <si>
    <t>PINTURA CANTEIROS</t>
  </si>
  <si>
    <t>FORMA COMPENSADA + ESCORAMENTO</t>
  </si>
  <si>
    <t>CONCRETO SIMPLES</t>
  </si>
  <si>
    <t>4,88= 4,88 m³</t>
  </si>
  <si>
    <t>0,50+10,24+0,23+41,00= 51,97 t</t>
  </si>
  <si>
    <t>(0,08+51,97)= 52,05 T</t>
  </si>
  <si>
    <t>52,05= 52,05 T</t>
  </si>
  <si>
    <t>520,50= 520,50 TxKm</t>
  </si>
  <si>
    <t>7,80≈8,00 m</t>
  </si>
  <si>
    <t>17,71= 17,71 m²</t>
  </si>
  <si>
    <t>2,21= 2,21 m³</t>
  </si>
  <si>
    <t>(3,8+9,7+6)x1x0,25= 4,88 m³</t>
  </si>
  <si>
    <t>(7,48-3,9)x0,14= 0,50 t</t>
  </si>
  <si>
    <t>(3,8+9,7+6)x1x0,25x2,1= 10,24 t</t>
  </si>
  <si>
    <t>(0,08+51,97)x10= 520,50 TxKm</t>
  </si>
  <si>
    <t>(1,2x2xPI()/4x2+ 7,3)x0,8x2= 17,71 m²</t>
  </si>
  <si>
    <t>(1,2x2xPI()/4x2+ 7,3)x0,8x0,25= 2,21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</si>
</sst>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/mm/yy\ h:mm:ss"/>
    <numFmt numFmtId="167" formatCode="#,##0.000000"/>
    <numFmt numFmtId="168" formatCode="_([$€]* #,##0.00_);_([$€]* \(#,##0.00\);_([$€]* &quot;-&quot;??_);_(@_)"/>
    <numFmt numFmtId="169" formatCode="#,#00"/>
    <numFmt numFmtId="170" formatCode="General\ "/>
    <numFmt numFmtId="171" formatCode="%#,#00"/>
    <numFmt numFmtId="172" formatCode="#.#####"/>
    <numFmt numFmtId="173" formatCode="&quot;R$&quot;\ #,##0.00"/>
    <numFmt numFmtId="174" formatCode="#,"/>
    <numFmt numFmtId="175" formatCode="#,##0.00\ ;&quot; (&quot;#,##0.00\);&quot; -&quot;#\ ;@\ "/>
  </numFmts>
  <fonts count="4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i/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name val="Arial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2"/>
      <color rgb="FF222222"/>
      <name val="Calibri"/>
      <family val="2"/>
    </font>
    <font>
      <u/>
      <sz val="12"/>
      <color indexed="63"/>
      <name val="Calibri"/>
      <family val="2"/>
    </font>
    <font>
      <sz val="12"/>
      <color indexed="63"/>
      <name val="Calibri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z val="1"/>
      <color indexed="8"/>
      <name val="Courier New"/>
      <family val="3"/>
    </font>
    <font>
      <sz val="12"/>
      <name val="Courier New"/>
      <family val="3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"/>
      <color indexed="8"/>
      <name val="Courier New"/>
      <family val="3"/>
    </font>
    <font>
      <b/>
      <sz val="22"/>
      <name val="Aharoni"/>
      <charset val="177"/>
    </font>
    <font>
      <b/>
      <sz val="16"/>
      <name val="Aharoni"/>
      <charset val="177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0" borderId="0">
      <protection locked="0"/>
    </xf>
    <xf numFmtId="168" fontId="2" fillId="0" borderId="0" applyFont="0" applyFill="0" applyBorder="0" applyAlignment="0" applyProtection="0"/>
    <xf numFmtId="169" fontId="33" fillId="0" borderId="0"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" fillId="0" borderId="0"/>
    <xf numFmtId="165" fontId="34" fillId="0" borderId="0"/>
    <xf numFmtId="0" fontId="32" fillId="0" borderId="0"/>
    <xf numFmtId="0" fontId="32" fillId="0" borderId="0"/>
    <xf numFmtId="170" fontId="34" fillId="0" borderId="0"/>
    <xf numFmtId="0" fontId="32" fillId="0" borderId="0"/>
    <xf numFmtId="0" fontId="35" fillId="0" borderId="0"/>
    <xf numFmtId="0" fontId="32" fillId="15" borderId="5" applyNumberFormat="0" applyFont="0" applyAlignment="0" applyProtection="0"/>
    <xf numFmtId="0" fontId="32" fillId="15" borderId="5" applyNumberFormat="0" applyFont="0" applyAlignment="0" applyProtection="0"/>
    <xf numFmtId="0" fontId="32" fillId="15" borderId="5" applyNumberFormat="0" applyFont="0" applyAlignment="0" applyProtection="0"/>
    <xf numFmtId="171" fontId="33" fillId="0" borderId="0">
      <protection locked="0"/>
    </xf>
    <xf numFmtId="172" fontId="33" fillId="0" borderId="0">
      <protection locked="0"/>
    </xf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73" fontId="2" fillId="0" borderId="0"/>
    <xf numFmtId="0" fontId="2" fillId="0" borderId="0"/>
    <xf numFmtId="174" fontId="37" fillId="0" borderId="0">
      <protection locked="0"/>
    </xf>
    <xf numFmtId="174" fontId="37" fillId="0" borderId="0">
      <protection locked="0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4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" fillId="0" borderId="0"/>
    <xf numFmtId="0" fontId="2" fillId="0" borderId="0"/>
  </cellStyleXfs>
  <cellXfs count="119">
    <xf numFmtId="0" fontId="0" fillId="0" borderId="0" xfId="0"/>
    <xf numFmtId="0" fontId="2" fillId="0" borderId="0" xfId="2"/>
    <xf numFmtId="0" fontId="3" fillId="0" borderId="0" xfId="2" applyFont="1"/>
    <xf numFmtId="0" fontId="2" fillId="0" borderId="1" xfId="3" applyBorder="1"/>
    <xf numFmtId="0" fontId="2" fillId="0" borderId="2" xfId="3" applyBorder="1"/>
    <xf numFmtId="15" fontId="6" fillId="0" borderId="2" xfId="3" applyNumberFormat="1" applyFont="1" applyBorder="1" applyAlignment="1">
      <alignment horizontal="right"/>
    </xf>
    <xf numFmtId="4" fontId="2" fillId="0" borderId="4" xfId="3" applyNumberFormat="1" applyBorder="1" applyAlignment="1">
      <alignment horizontal="center"/>
    </xf>
    <xf numFmtId="4" fontId="2" fillId="0" borderId="4" xfId="3" applyNumberFormat="1" applyBorder="1"/>
    <xf numFmtId="0" fontId="2" fillId="0" borderId="4" xfId="3" applyBorder="1" applyAlignment="1">
      <alignment vertical="top"/>
    </xf>
    <xf numFmtId="0" fontId="8" fillId="0" borderId="4" xfId="3" applyFont="1" applyBorder="1" applyAlignment="1">
      <alignment horizontal="justify" vertical="top"/>
    </xf>
    <xf numFmtId="0" fontId="2" fillId="0" borderId="1" xfId="3" applyBorder="1" applyAlignment="1">
      <alignment horizontal="left"/>
    </xf>
    <xf numFmtId="0" fontId="9" fillId="0" borderId="0" xfId="2" applyFont="1" applyAlignment="1">
      <alignment horizontal="left"/>
    </xf>
    <xf numFmtId="0" fontId="13" fillId="0" borderId="0" xfId="2" applyFont="1"/>
    <xf numFmtId="0" fontId="4" fillId="0" borderId="0" xfId="2" applyFont="1" applyAlignment="1">
      <alignment horizontal="left"/>
    </xf>
    <xf numFmtId="0" fontId="4" fillId="0" borderId="0" xfId="2" applyFont="1"/>
    <xf numFmtId="0" fontId="13" fillId="0" borderId="0" xfId="2" applyFont="1" applyAlignment="1">
      <alignment horizontal="centerContinuous"/>
    </xf>
    <xf numFmtId="4" fontId="3" fillId="0" borderId="4" xfId="3" applyNumberFormat="1" applyFont="1" applyBorder="1"/>
    <xf numFmtId="0" fontId="3" fillId="0" borderId="4" xfId="3" applyFont="1" applyBorder="1" applyAlignment="1">
      <alignment vertical="top"/>
    </xf>
    <xf numFmtId="0" fontId="14" fillId="0" borderId="4" xfId="3" applyFont="1" applyBorder="1" applyAlignment="1">
      <alignment horizontal="justify" vertical="top"/>
    </xf>
    <xf numFmtId="4" fontId="2" fillId="0" borderId="0" xfId="2" applyNumberFormat="1"/>
    <xf numFmtId="0" fontId="7" fillId="2" borderId="4" xfId="3" applyFont="1" applyFill="1" applyBorder="1" applyAlignment="1">
      <alignment horizontal="center"/>
    </xf>
    <xf numFmtId="10" fontId="2" fillId="0" borderId="4" xfId="4" applyNumberFormat="1" applyFont="1" applyBorder="1"/>
    <xf numFmtId="0" fontId="16" fillId="0" borderId="4" xfId="3" applyFont="1" applyBorder="1" applyAlignment="1">
      <alignment horizontal="justify" vertical="top"/>
    </xf>
    <xf numFmtId="0" fontId="2" fillId="0" borderId="0" xfId="1"/>
    <xf numFmtId="4" fontId="17" fillId="0" borderId="0" xfId="1" applyNumberFormat="1" applyFont="1"/>
    <xf numFmtId="4" fontId="17" fillId="0" borderId="6" xfId="1" applyNumberFormat="1" applyFont="1" applyBorder="1"/>
    <xf numFmtId="4" fontId="17" fillId="0" borderId="7" xfId="1" applyNumberFormat="1" applyFont="1" applyBorder="1"/>
    <xf numFmtId="4" fontId="18" fillId="0" borderId="7" xfId="1" applyNumberFormat="1" applyFont="1" applyBorder="1"/>
    <xf numFmtId="4" fontId="17" fillId="0" borderId="8" xfId="1" applyNumberFormat="1" applyFont="1" applyBorder="1"/>
    <xf numFmtId="4" fontId="18" fillId="0" borderId="0" xfId="1" applyNumberFormat="1" applyFont="1"/>
    <xf numFmtId="0" fontId="2" fillId="0" borderId="0" xfId="1" applyAlignment="1">
      <alignment horizontal="left" vertical="center" wrapText="1"/>
    </xf>
    <xf numFmtId="4" fontId="17" fillId="0" borderId="10" xfId="1" applyNumberFormat="1" applyFont="1" applyBorder="1"/>
    <xf numFmtId="4" fontId="17" fillId="0" borderId="11" xfId="1" applyNumberFormat="1" applyFont="1" applyBorder="1"/>
    <xf numFmtId="4" fontId="21" fillId="0" borderId="0" xfId="5" applyNumberFormat="1" applyFont="1" applyAlignment="1">
      <alignment horizontal="left" vertical="center" wrapText="1" readingOrder="1"/>
    </xf>
    <xf numFmtId="0" fontId="19" fillId="0" borderId="0" xfId="1" applyFont="1" applyAlignment="1">
      <alignment horizontal="left" vertical="center" wrapText="1"/>
    </xf>
    <xf numFmtId="4" fontId="17" fillId="0" borderId="13" xfId="1" applyNumberFormat="1" applyFont="1" applyBorder="1"/>
    <xf numFmtId="4" fontId="24" fillId="0" borderId="8" xfId="1" applyNumberFormat="1" applyFont="1" applyBorder="1"/>
    <xf numFmtId="4" fontId="17" fillId="0" borderId="9" xfId="1" applyNumberFormat="1" applyFont="1" applyBorder="1"/>
    <xf numFmtId="167" fontId="17" fillId="0" borderId="0" xfId="1" applyNumberFormat="1" applyFont="1"/>
    <xf numFmtId="4" fontId="17" fillId="0" borderId="9" xfId="1" applyNumberFormat="1" applyFont="1" applyBorder="1" applyAlignment="1">
      <alignment horizontal="left"/>
    </xf>
    <xf numFmtId="4" fontId="25" fillId="0" borderId="0" xfId="1" applyNumberFormat="1" applyFont="1"/>
    <xf numFmtId="0" fontId="26" fillId="0" borderId="0" xfId="1" applyFont="1"/>
    <xf numFmtId="4" fontId="25" fillId="0" borderId="8" xfId="1" applyNumberFormat="1" applyFont="1" applyBorder="1"/>
    <xf numFmtId="4" fontId="27" fillId="0" borderId="8" xfId="1" applyNumberFormat="1" applyFont="1" applyBorder="1" applyAlignment="1">
      <alignment horizontal="right"/>
    </xf>
    <xf numFmtId="4" fontId="27" fillId="0" borderId="0" xfId="1" applyNumberFormat="1" applyFont="1"/>
    <xf numFmtId="4" fontId="27" fillId="0" borderId="9" xfId="1" applyNumberFormat="1" applyFont="1" applyBorder="1"/>
    <xf numFmtId="4" fontId="17" fillId="0" borderId="12" xfId="1" applyNumberFormat="1" applyFont="1" applyBorder="1"/>
    <xf numFmtId="4" fontId="17" fillId="0" borderId="2" xfId="1" applyNumberFormat="1" applyFont="1" applyBorder="1"/>
    <xf numFmtId="4" fontId="17" fillId="0" borderId="7" xfId="1" applyNumberFormat="1" applyFont="1" applyBorder="1" applyAlignment="1">
      <alignment horizontal="right"/>
    </xf>
    <xf numFmtId="4" fontId="17" fillId="0" borderId="8" xfId="1" applyNumberFormat="1" applyFont="1" applyBorder="1" applyAlignment="1">
      <alignment horizontal="left"/>
    </xf>
    <xf numFmtId="4" fontId="17" fillId="0" borderId="0" xfId="1" applyNumberFormat="1" applyFont="1" applyAlignment="1">
      <alignment horizontal="left"/>
    </xf>
    <xf numFmtId="4" fontId="17" fillId="0" borderId="0" xfId="1" applyNumberFormat="1" applyFont="1" applyAlignment="1">
      <alignment horizontal="center"/>
    </xf>
    <xf numFmtId="4" fontId="17" fillId="0" borderId="8" xfId="1" applyNumberFormat="1" applyFont="1" applyBorder="1" applyAlignment="1">
      <alignment horizontal="right"/>
    </xf>
    <xf numFmtId="4" fontId="17" fillId="0" borderId="0" xfId="1" applyNumberFormat="1" applyFont="1" applyAlignment="1">
      <alignment horizontal="right"/>
    </xf>
    <xf numFmtId="167" fontId="17" fillId="0" borderId="0" xfId="1" applyNumberFormat="1" applyFont="1" applyAlignment="1">
      <alignment horizontal="left"/>
    </xf>
    <xf numFmtId="4" fontId="28" fillId="0" borderId="0" xfId="1" applyNumberFormat="1" applyFont="1"/>
    <xf numFmtId="4" fontId="28" fillId="0" borderId="0" xfId="1" applyNumberFormat="1" applyFont="1" applyAlignment="1">
      <alignment horizontal="left" indent="13"/>
    </xf>
    <xf numFmtId="0" fontId="2" fillId="0" borderId="0" xfId="1" applyAlignment="1">
      <alignment horizontal="left" vertical="center" wrapText="1" readingOrder="1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 applyAlignment="1">
      <alignment horizontal="right" vertical="top" indent="1"/>
    </xf>
    <xf numFmtId="0" fontId="2" fillId="0" borderId="9" xfId="0" applyFont="1" applyBorder="1" applyAlignment="1">
      <alignment horizontal="right" vertical="top" indent="1"/>
    </xf>
    <xf numFmtId="0" fontId="3" fillId="0" borderId="0" xfId="0" applyFont="1" applyAlignment="1">
      <alignment horizontal="right" vertical="top" indent="1"/>
    </xf>
    <xf numFmtId="49" fontId="19" fillId="0" borderId="1" xfId="1" applyNumberFormat="1" applyFont="1" applyBorder="1" applyAlignment="1">
      <alignment horizontal="left" vertical="center" wrapText="1"/>
    </xf>
    <xf numFmtId="4" fontId="17" fillId="0" borderId="6" xfId="1" applyNumberFormat="1" applyFont="1" applyBorder="1" applyAlignment="1">
      <alignment horizontal="right"/>
    </xf>
    <xf numFmtId="166" fontId="3" fillId="0" borderId="6" xfId="51" applyNumberFormat="1" applyFont="1" applyBorder="1"/>
    <xf numFmtId="166" fontId="3" fillId="0" borderId="7" xfId="51" applyNumberFormat="1" applyFont="1" applyBorder="1"/>
    <xf numFmtId="0" fontId="3" fillId="0" borderId="7" xfId="0" applyFont="1" applyBorder="1"/>
    <xf numFmtId="0" fontId="3" fillId="0" borderId="13" xfId="0" applyFont="1" applyBorder="1"/>
    <xf numFmtId="0" fontId="0" fillId="0" borderId="8" xfId="0" applyBorder="1"/>
    <xf numFmtId="166" fontId="3" fillId="0" borderId="8" xfId="51" applyNumberFormat="1" applyFont="1" applyBorder="1"/>
    <xf numFmtId="166" fontId="3" fillId="0" borderId="0" xfId="51" applyNumberFormat="1" applyFont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0" fillId="0" borderId="12" xfId="0" applyBorder="1"/>
    <xf numFmtId="0" fontId="3" fillId="0" borderId="9" xfId="0" applyFont="1" applyBorder="1"/>
    <xf numFmtId="0" fontId="2" fillId="0" borderId="9" xfId="0" applyFont="1" applyBorder="1" applyAlignment="1">
      <alignment horizontal="justify"/>
    </xf>
    <xf numFmtId="0" fontId="3" fillId="0" borderId="8" xfId="0" applyFont="1" applyBorder="1"/>
    <xf numFmtId="0" fontId="2" fillId="0" borderId="9" xfId="0" applyFont="1" applyBorder="1"/>
    <xf numFmtId="0" fontId="3" fillId="0" borderId="9" xfId="0" applyFont="1" applyBorder="1" applyAlignment="1">
      <alignment horizontal="justify"/>
    </xf>
    <xf numFmtId="166" fontId="3" fillId="0" borderId="1" xfId="51" applyNumberFormat="1" applyFont="1" applyBorder="1"/>
    <xf numFmtId="166" fontId="3" fillId="0" borderId="2" xfId="51" applyNumberFormat="1" applyFont="1" applyBorder="1"/>
    <xf numFmtId="0" fontId="0" fillId="0" borderId="2" xfId="0" applyBorder="1"/>
    <xf numFmtId="0" fontId="3" fillId="0" borderId="3" xfId="0" applyFont="1" applyBorder="1" applyAlignment="1">
      <alignment horizontal="right"/>
    </xf>
    <xf numFmtId="14" fontId="2" fillId="0" borderId="4" xfId="3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" fontId="2" fillId="0" borderId="0" xfId="1" applyNumberFormat="1"/>
    <xf numFmtId="4" fontId="23" fillId="0" borderId="6" xfId="1" applyNumberFormat="1" applyFont="1" applyBorder="1" applyAlignment="1">
      <alignment horizontal="center" vertical="center" wrapText="1"/>
    </xf>
    <xf numFmtId="4" fontId="23" fillId="0" borderId="7" xfId="1" applyNumberFormat="1" applyFont="1" applyBorder="1" applyAlignment="1">
      <alignment horizontal="center" vertical="center" wrapText="1"/>
    </xf>
    <xf numFmtId="4" fontId="23" fillId="0" borderId="13" xfId="1" applyNumberFormat="1" applyFont="1" applyBorder="1" applyAlignment="1">
      <alignment horizontal="center" vertical="center" wrapText="1"/>
    </xf>
    <xf numFmtId="4" fontId="23" fillId="0" borderId="10" xfId="1" applyNumberFormat="1" applyFont="1" applyBorder="1" applyAlignment="1">
      <alignment horizontal="center" vertical="center" wrapText="1"/>
    </xf>
    <xf numFmtId="4" fontId="23" fillId="0" borderId="11" xfId="1" applyNumberFormat="1" applyFont="1" applyBorder="1" applyAlignment="1">
      <alignment horizontal="center" vertical="center" wrapText="1"/>
    </xf>
    <xf numFmtId="4" fontId="23" fillId="0" borderId="12" xfId="1" applyNumberFormat="1" applyFont="1" applyBorder="1" applyAlignment="1">
      <alignment horizontal="center" vertical="center" wrapText="1"/>
    </xf>
    <xf numFmtId="4" fontId="31" fillId="0" borderId="0" xfId="1" applyNumberFormat="1" applyFont="1" applyAlignment="1">
      <alignment horizontal="left" vertical="center" wrapText="1"/>
    </xf>
    <xf numFmtId="49" fontId="20" fillId="0" borderId="2" xfId="1" applyNumberFormat="1" applyFont="1" applyBorder="1" applyAlignment="1">
      <alignment horizontal="center" vertical="center" wrapText="1"/>
    </xf>
    <xf numFmtId="0" fontId="2" fillId="0" borderId="3" xfId="1" applyBorder="1" applyAlignment="1">
      <alignment wrapText="1"/>
    </xf>
    <xf numFmtId="49" fontId="21" fillId="0" borderId="0" xfId="5" applyNumberFormat="1" applyFont="1" applyAlignment="1">
      <alignment horizontal="left" vertical="center" wrapText="1" readingOrder="1"/>
    </xf>
    <xf numFmtId="0" fontId="2" fillId="0" borderId="0" xfId="1" applyAlignment="1">
      <alignment horizontal="left" vertical="center" wrapText="1" readingOrder="1"/>
    </xf>
    <xf numFmtId="0" fontId="2" fillId="0" borderId="9" xfId="1" applyBorder="1" applyAlignment="1">
      <alignment horizontal="left" vertical="center" wrapText="1" readingOrder="1"/>
    </xf>
    <xf numFmtId="4" fontId="21" fillId="0" borderId="0" xfId="5" applyNumberFormat="1" applyFont="1" applyAlignment="1">
      <alignment horizontal="left" vertical="center" wrapText="1" readingOrder="1"/>
    </xf>
    <xf numFmtId="0" fontId="22" fillId="0" borderId="0" xfId="1" applyFont="1" applyAlignment="1">
      <alignment horizontal="left" vertical="center" wrapText="1" readingOrder="1"/>
    </xf>
    <xf numFmtId="0" fontId="22" fillId="0" borderId="9" xfId="1" applyFont="1" applyBorder="1" applyAlignment="1">
      <alignment horizontal="left" vertical="center" wrapText="1" readingOrder="1"/>
    </xf>
    <xf numFmtId="4" fontId="21" fillId="0" borderId="11" xfId="5" applyNumberFormat="1" applyFont="1" applyBorder="1" applyAlignment="1">
      <alignment horizontal="left" vertical="center" wrapText="1" readingOrder="1"/>
    </xf>
    <xf numFmtId="0" fontId="22" fillId="0" borderId="11" xfId="1" applyFont="1" applyBorder="1" applyAlignment="1">
      <alignment horizontal="left" vertical="center" wrapText="1"/>
    </xf>
    <xf numFmtId="0" fontId="22" fillId="0" borderId="12" xfId="1" applyFont="1" applyBorder="1" applyAlignment="1">
      <alignment horizontal="left" vertical="center" wrapText="1"/>
    </xf>
    <xf numFmtId="0" fontId="38" fillId="0" borderId="0" xfId="51" applyFont="1" applyAlignment="1">
      <alignment horizontal="left" vertical="center"/>
    </xf>
    <xf numFmtId="0" fontId="39" fillId="0" borderId="0" xfId="51" applyFont="1" applyAlignment="1">
      <alignment horizontal="left" vertical="center"/>
    </xf>
    <xf numFmtId="0" fontId="3" fillId="0" borderId="0" xfId="51" applyFont="1" applyAlignment="1">
      <alignment horizontal="center"/>
    </xf>
    <xf numFmtId="166" fontId="3" fillId="0" borderId="0" xfId="51" applyNumberFormat="1" applyFont="1" applyAlignment="1">
      <alignment horizontal="justify" vertical="center" wrapText="1"/>
    </xf>
    <xf numFmtId="166" fontId="3" fillId="0" borderId="9" xfId="51" applyNumberFormat="1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0" fontId="3" fillId="0" borderId="11" xfId="2" applyFont="1" applyBorder="1" applyAlignment="1">
      <alignment wrapText="1"/>
    </xf>
    <xf numFmtId="0" fontId="2" fillId="0" borderId="0" xfId="2" applyAlignment="1">
      <alignment horizontal="left" wrapText="1"/>
    </xf>
  </cellXfs>
  <cellStyles count="53">
    <cellStyle name="20% - Ênfase1 2" xfId="6"/>
    <cellStyle name="20% - Ênfase2 2" xfId="7"/>
    <cellStyle name="20% - Ênfase3 2" xfId="8"/>
    <cellStyle name="20% - Ênfase4 2" xfId="9"/>
    <cellStyle name="20% - Ênfase5 2" xfId="10"/>
    <cellStyle name="20% - Ênfase6 2" xfId="11"/>
    <cellStyle name="40% - Ênfase1 2" xfId="12"/>
    <cellStyle name="40% - Ênfase2 2" xfId="13"/>
    <cellStyle name="40% - Ênfase3 2" xfId="14"/>
    <cellStyle name="40% - Ênfase4 2" xfId="15"/>
    <cellStyle name="40% - Ênfase5 2" xfId="16"/>
    <cellStyle name="40% - Ênfase6 2" xfId="17"/>
    <cellStyle name="Data" xfId="18"/>
    <cellStyle name="Euro" xfId="19"/>
    <cellStyle name="Fixo" xfId="20"/>
    <cellStyle name="Moeda 2" xfId="21"/>
    <cellStyle name="Moeda 3" xfId="22"/>
    <cellStyle name="Normal" xfId="0" builtinId="0"/>
    <cellStyle name="Normal 10" xfId="23"/>
    <cellStyle name="Normal 2" xfId="1"/>
    <cellStyle name="Normal 2 2" xfId="52"/>
    <cellStyle name="Normal 2 3" xfId="5"/>
    <cellStyle name="Normal 3" xfId="24"/>
    <cellStyle name="Normal 3 2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Normal 9 2" xfId="32"/>
    <cellStyle name="Normal_P_Getulio Vargas" xfId="2"/>
    <cellStyle name="Normal_P_Getulio Vargas 2" xfId="51"/>
    <cellStyle name="Normal_P-HLEITE" xfId="3"/>
    <cellStyle name="Nota 2" xfId="33"/>
    <cellStyle name="Nota 3" xfId="34"/>
    <cellStyle name="Nota 4" xfId="35"/>
    <cellStyle name="Percentual" xfId="36"/>
    <cellStyle name="Ponto" xfId="37"/>
    <cellStyle name="Porcentagem" xfId="4" builtinId="5"/>
    <cellStyle name="Porcentagem 2" xfId="38"/>
    <cellStyle name="Porcentagem 3" xfId="39"/>
    <cellStyle name="Porcentagem 3 2" xfId="40"/>
    <cellStyle name="Porcentagem 4" xfId="41"/>
    <cellStyle name="Separador de milhares 2" xfId="42"/>
    <cellStyle name="TableStyleLight1" xfId="43"/>
    <cellStyle name="Titulo1" xfId="44"/>
    <cellStyle name="Titulo2" xfId="45"/>
    <cellStyle name="Vírgula 2" xfId="46"/>
    <cellStyle name="Vírgula 2 2" xfId="47"/>
    <cellStyle name="Vírgula 3" xfId="48"/>
    <cellStyle name="Vírgula 3 2" xfId="49"/>
    <cellStyle name="Vírgula 4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20</xdr:row>
      <xdr:rowOff>152400</xdr:rowOff>
    </xdr:from>
    <xdr:to>
      <xdr:col>10</xdr:col>
      <xdr:colOff>571500</xdr:colOff>
      <xdr:row>24</xdr:row>
      <xdr:rowOff>104775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086600" y="4152900"/>
          <a:ext cx="1133475" cy="75247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900"/>
            <a:t> (Informativo</a:t>
          </a:r>
          <a:r>
            <a:rPr lang="pt-BR" sz="900" baseline="0"/>
            <a:t> nº 028/2015/GIGOVVR - CEF, em E-mail de 02/Dez/2015).</a:t>
          </a:r>
          <a:endParaRPr lang="pt-BR" sz="900"/>
        </a:p>
      </xdr:txBody>
    </xdr:sp>
    <xdr:clientData/>
  </xdr:twoCellAnchor>
  <xdr:twoCellAnchor>
    <xdr:from>
      <xdr:col>9</xdr:col>
      <xdr:colOff>47629</xdr:colOff>
      <xdr:row>24</xdr:row>
      <xdr:rowOff>38100</xdr:rowOff>
    </xdr:from>
    <xdr:to>
      <xdr:col>10</xdr:col>
      <xdr:colOff>123825</xdr:colOff>
      <xdr:row>25</xdr:row>
      <xdr:rowOff>104777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rot="10800000" flipV="1">
          <a:off x="7086604" y="4838700"/>
          <a:ext cx="685796" cy="26670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42</xdr:row>
      <xdr:rowOff>28575</xdr:rowOff>
    </xdr:from>
    <xdr:to>
      <xdr:col>6</xdr:col>
      <xdr:colOff>514349</xdr:colOff>
      <xdr:row>53</xdr:row>
      <xdr:rowOff>171450</xdr:rowOff>
    </xdr:to>
    <xdr:sp macro="" textlink="">
      <xdr:nvSpPr>
        <xdr:cNvPr id="4" name="Chave direit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286375" y="8829675"/>
          <a:ext cx="266699" cy="234315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6</xdr:col>
      <xdr:colOff>714374</xdr:colOff>
      <xdr:row>44</xdr:row>
      <xdr:rowOff>142875</xdr:rowOff>
    </xdr:from>
    <xdr:to>
      <xdr:col>10</xdr:col>
      <xdr:colOff>0</xdr:colOff>
      <xdr:row>50</xdr:row>
      <xdr:rowOff>95250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753099" y="9344025"/>
          <a:ext cx="1895476" cy="11525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0" i="0" u="none"/>
            <a:t>(E-mail de 25/Nov/2014, da GIGOVVR - CEF).</a:t>
          </a:r>
        </a:p>
      </xdr:txBody>
    </xdr:sp>
    <xdr:clientData/>
  </xdr:twoCellAnchor>
  <xdr:twoCellAnchor>
    <xdr:from>
      <xdr:col>1</xdr:col>
      <xdr:colOff>226483</xdr:colOff>
      <xdr:row>1</xdr:row>
      <xdr:rowOff>105833</xdr:rowOff>
    </xdr:from>
    <xdr:to>
      <xdr:col>2</xdr:col>
      <xdr:colOff>338191</xdr:colOff>
      <xdr:row>5</xdr:row>
      <xdr:rowOff>158750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306916"/>
          <a:ext cx="725541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2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63"/>
  <sheetViews>
    <sheetView view="pageBreakPreview" topLeftCell="A7" zoomScale="90" zoomScaleNormal="100" zoomScaleSheetLayoutView="90" workbookViewId="0">
      <selection activeCell="D42" sqref="D42"/>
    </sheetView>
  </sheetViews>
  <sheetFormatPr defaultRowHeight="12.75" x14ac:dyDescent="0.2"/>
  <cols>
    <col min="1" max="1" width="9.28515625" style="23" customWidth="1"/>
    <col min="2" max="5" width="9.140625" style="23"/>
    <col min="6" max="6" width="29.7109375" style="23" customWidth="1"/>
    <col min="7" max="7" width="11" style="23" customWidth="1"/>
    <col min="8" max="8" width="9.140625" style="23"/>
    <col min="9" max="9" width="9.85546875" style="23" customWidth="1"/>
    <col min="10" max="11" width="9.140625" style="23"/>
    <col min="12" max="12" width="15.7109375" style="23" customWidth="1"/>
    <col min="13" max="256" width="9.140625" style="23"/>
    <col min="257" max="257" width="9.28515625" style="23" customWidth="1"/>
    <col min="258" max="261" width="9.140625" style="23"/>
    <col min="262" max="262" width="29.7109375" style="23" customWidth="1"/>
    <col min="263" max="263" width="11" style="23" customWidth="1"/>
    <col min="264" max="264" width="9.140625" style="23"/>
    <col min="265" max="265" width="9.85546875" style="23" customWidth="1"/>
    <col min="266" max="512" width="9.140625" style="23"/>
    <col min="513" max="513" width="9.28515625" style="23" customWidth="1"/>
    <col min="514" max="517" width="9.140625" style="23"/>
    <col min="518" max="518" width="29.7109375" style="23" customWidth="1"/>
    <col min="519" max="519" width="11" style="23" customWidth="1"/>
    <col min="520" max="520" width="9.140625" style="23"/>
    <col min="521" max="521" width="9.85546875" style="23" customWidth="1"/>
    <col min="522" max="768" width="9.140625" style="23"/>
    <col min="769" max="769" width="9.28515625" style="23" customWidth="1"/>
    <col min="770" max="773" width="9.140625" style="23"/>
    <col min="774" max="774" width="29.7109375" style="23" customWidth="1"/>
    <col min="775" max="775" width="11" style="23" customWidth="1"/>
    <col min="776" max="776" width="9.140625" style="23"/>
    <col min="777" max="777" width="9.85546875" style="23" customWidth="1"/>
    <col min="778" max="1024" width="9.140625" style="23"/>
    <col min="1025" max="1025" width="9.28515625" style="23" customWidth="1"/>
    <col min="1026" max="1029" width="9.140625" style="23"/>
    <col min="1030" max="1030" width="29.7109375" style="23" customWidth="1"/>
    <col min="1031" max="1031" width="11" style="23" customWidth="1"/>
    <col min="1032" max="1032" width="9.140625" style="23"/>
    <col min="1033" max="1033" width="9.85546875" style="23" customWidth="1"/>
    <col min="1034" max="1280" width="9.140625" style="23"/>
    <col min="1281" max="1281" width="9.28515625" style="23" customWidth="1"/>
    <col min="1282" max="1285" width="9.140625" style="23"/>
    <col min="1286" max="1286" width="29.7109375" style="23" customWidth="1"/>
    <col min="1287" max="1287" width="11" style="23" customWidth="1"/>
    <col min="1288" max="1288" width="9.140625" style="23"/>
    <col min="1289" max="1289" width="9.85546875" style="23" customWidth="1"/>
    <col min="1290" max="1536" width="9.140625" style="23"/>
    <col min="1537" max="1537" width="9.28515625" style="23" customWidth="1"/>
    <col min="1538" max="1541" width="9.140625" style="23"/>
    <col min="1542" max="1542" width="29.7109375" style="23" customWidth="1"/>
    <col min="1543" max="1543" width="11" style="23" customWidth="1"/>
    <col min="1544" max="1544" width="9.140625" style="23"/>
    <col min="1545" max="1545" width="9.85546875" style="23" customWidth="1"/>
    <col min="1546" max="1792" width="9.140625" style="23"/>
    <col min="1793" max="1793" width="9.28515625" style="23" customWidth="1"/>
    <col min="1794" max="1797" width="9.140625" style="23"/>
    <col min="1798" max="1798" width="29.7109375" style="23" customWidth="1"/>
    <col min="1799" max="1799" width="11" style="23" customWidth="1"/>
    <col min="1800" max="1800" width="9.140625" style="23"/>
    <col min="1801" max="1801" width="9.85546875" style="23" customWidth="1"/>
    <col min="1802" max="2048" width="9.140625" style="23"/>
    <col min="2049" max="2049" width="9.28515625" style="23" customWidth="1"/>
    <col min="2050" max="2053" width="9.140625" style="23"/>
    <col min="2054" max="2054" width="29.7109375" style="23" customWidth="1"/>
    <col min="2055" max="2055" width="11" style="23" customWidth="1"/>
    <col min="2056" max="2056" width="9.140625" style="23"/>
    <col min="2057" max="2057" width="9.85546875" style="23" customWidth="1"/>
    <col min="2058" max="2304" width="9.140625" style="23"/>
    <col min="2305" max="2305" width="9.28515625" style="23" customWidth="1"/>
    <col min="2306" max="2309" width="9.140625" style="23"/>
    <col min="2310" max="2310" width="29.7109375" style="23" customWidth="1"/>
    <col min="2311" max="2311" width="11" style="23" customWidth="1"/>
    <col min="2312" max="2312" width="9.140625" style="23"/>
    <col min="2313" max="2313" width="9.85546875" style="23" customWidth="1"/>
    <col min="2314" max="2560" width="9.140625" style="23"/>
    <col min="2561" max="2561" width="9.28515625" style="23" customWidth="1"/>
    <col min="2562" max="2565" width="9.140625" style="23"/>
    <col min="2566" max="2566" width="29.7109375" style="23" customWidth="1"/>
    <col min="2567" max="2567" width="11" style="23" customWidth="1"/>
    <col min="2568" max="2568" width="9.140625" style="23"/>
    <col min="2569" max="2569" width="9.85546875" style="23" customWidth="1"/>
    <col min="2570" max="2816" width="9.140625" style="23"/>
    <col min="2817" max="2817" width="9.28515625" style="23" customWidth="1"/>
    <col min="2818" max="2821" width="9.140625" style="23"/>
    <col min="2822" max="2822" width="29.7109375" style="23" customWidth="1"/>
    <col min="2823" max="2823" width="11" style="23" customWidth="1"/>
    <col min="2824" max="2824" width="9.140625" style="23"/>
    <col min="2825" max="2825" width="9.85546875" style="23" customWidth="1"/>
    <col min="2826" max="3072" width="9.140625" style="23"/>
    <col min="3073" max="3073" width="9.28515625" style="23" customWidth="1"/>
    <col min="3074" max="3077" width="9.140625" style="23"/>
    <col min="3078" max="3078" width="29.7109375" style="23" customWidth="1"/>
    <col min="3079" max="3079" width="11" style="23" customWidth="1"/>
    <col min="3080" max="3080" width="9.140625" style="23"/>
    <col min="3081" max="3081" width="9.85546875" style="23" customWidth="1"/>
    <col min="3082" max="3328" width="9.140625" style="23"/>
    <col min="3329" max="3329" width="9.28515625" style="23" customWidth="1"/>
    <col min="3330" max="3333" width="9.140625" style="23"/>
    <col min="3334" max="3334" width="29.7109375" style="23" customWidth="1"/>
    <col min="3335" max="3335" width="11" style="23" customWidth="1"/>
    <col min="3336" max="3336" width="9.140625" style="23"/>
    <col min="3337" max="3337" width="9.85546875" style="23" customWidth="1"/>
    <col min="3338" max="3584" width="9.140625" style="23"/>
    <col min="3585" max="3585" width="9.28515625" style="23" customWidth="1"/>
    <col min="3586" max="3589" width="9.140625" style="23"/>
    <col min="3590" max="3590" width="29.7109375" style="23" customWidth="1"/>
    <col min="3591" max="3591" width="11" style="23" customWidth="1"/>
    <col min="3592" max="3592" width="9.140625" style="23"/>
    <col min="3593" max="3593" width="9.85546875" style="23" customWidth="1"/>
    <col min="3594" max="3840" width="9.140625" style="23"/>
    <col min="3841" max="3841" width="9.28515625" style="23" customWidth="1"/>
    <col min="3842" max="3845" width="9.140625" style="23"/>
    <col min="3846" max="3846" width="29.7109375" style="23" customWidth="1"/>
    <col min="3847" max="3847" width="11" style="23" customWidth="1"/>
    <col min="3848" max="3848" width="9.140625" style="23"/>
    <col min="3849" max="3849" width="9.85546875" style="23" customWidth="1"/>
    <col min="3850" max="4096" width="9.140625" style="23"/>
    <col min="4097" max="4097" width="9.28515625" style="23" customWidth="1"/>
    <col min="4098" max="4101" width="9.140625" style="23"/>
    <col min="4102" max="4102" width="29.7109375" style="23" customWidth="1"/>
    <col min="4103" max="4103" width="11" style="23" customWidth="1"/>
    <col min="4104" max="4104" width="9.140625" style="23"/>
    <col min="4105" max="4105" width="9.85546875" style="23" customWidth="1"/>
    <col min="4106" max="4352" width="9.140625" style="23"/>
    <col min="4353" max="4353" width="9.28515625" style="23" customWidth="1"/>
    <col min="4354" max="4357" width="9.140625" style="23"/>
    <col min="4358" max="4358" width="29.7109375" style="23" customWidth="1"/>
    <col min="4359" max="4359" width="11" style="23" customWidth="1"/>
    <col min="4360" max="4360" width="9.140625" style="23"/>
    <col min="4361" max="4361" width="9.85546875" style="23" customWidth="1"/>
    <col min="4362" max="4608" width="9.140625" style="23"/>
    <col min="4609" max="4609" width="9.28515625" style="23" customWidth="1"/>
    <col min="4610" max="4613" width="9.140625" style="23"/>
    <col min="4614" max="4614" width="29.7109375" style="23" customWidth="1"/>
    <col min="4615" max="4615" width="11" style="23" customWidth="1"/>
    <col min="4616" max="4616" width="9.140625" style="23"/>
    <col min="4617" max="4617" width="9.85546875" style="23" customWidth="1"/>
    <col min="4618" max="4864" width="9.140625" style="23"/>
    <col min="4865" max="4865" width="9.28515625" style="23" customWidth="1"/>
    <col min="4866" max="4869" width="9.140625" style="23"/>
    <col min="4870" max="4870" width="29.7109375" style="23" customWidth="1"/>
    <col min="4871" max="4871" width="11" style="23" customWidth="1"/>
    <col min="4872" max="4872" width="9.140625" style="23"/>
    <col min="4873" max="4873" width="9.85546875" style="23" customWidth="1"/>
    <col min="4874" max="5120" width="9.140625" style="23"/>
    <col min="5121" max="5121" width="9.28515625" style="23" customWidth="1"/>
    <col min="5122" max="5125" width="9.140625" style="23"/>
    <col min="5126" max="5126" width="29.7109375" style="23" customWidth="1"/>
    <col min="5127" max="5127" width="11" style="23" customWidth="1"/>
    <col min="5128" max="5128" width="9.140625" style="23"/>
    <col min="5129" max="5129" width="9.85546875" style="23" customWidth="1"/>
    <col min="5130" max="5376" width="9.140625" style="23"/>
    <col min="5377" max="5377" width="9.28515625" style="23" customWidth="1"/>
    <col min="5378" max="5381" width="9.140625" style="23"/>
    <col min="5382" max="5382" width="29.7109375" style="23" customWidth="1"/>
    <col min="5383" max="5383" width="11" style="23" customWidth="1"/>
    <col min="5384" max="5384" width="9.140625" style="23"/>
    <col min="5385" max="5385" width="9.85546875" style="23" customWidth="1"/>
    <col min="5386" max="5632" width="9.140625" style="23"/>
    <col min="5633" max="5633" width="9.28515625" style="23" customWidth="1"/>
    <col min="5634" max="5637" width="9.140625" style="23"/>
    <col min="5638" max="5638" width="29.7109375" style="23" customWidth="1"/>
    <col min="5639" max="5639" width="11" style="23" customWidth="1"/>
    <col min="5640" max="5640" width="9.140625" style="23"/>
    <col min="5641" max="5641" width="9.85546875" style="23" customWidth="1"/>
    <col min="5642" max="5888" width="9.140625" style="23"/>
    <col min="5889" max="5889" width="9.28515625" style="23" customWidth="1"/>
    <col min="5890" max="5893" width="9.140625" style="23"/>
    <col min="5894" max="5894" width="29.7109375" style="23" customWidth="1"/>
    <col min="5895" max="5895" width="11" style="23" customWidth="1"/>
    <col min="5896" max="5896" width="9.140625" style="23"/>
    <col min="5897" max="5897" width="9.85546875" style="23" customWidth="1"/>
    <col min="5898" max="6144" width="9.140625" style="23"/>
    <col min="6145" max="6145" width="9.28515625" style="23" customWidth="1"/>
    <col min="6146" max="6149" width="9.140625" style="23"/>
    <col min="6150" max="6150" width="29.7109375" style="23" customWidth="1"/>
    <col min="6151" max="6151" width="11" style="23" customWidth="1"/>
    <col min="6152" max="6152" width="9.140625" style="23"/>
    <col min="6153" max="6153" width="9.85546875" style="23" customWidth="1"/>
    <col min="6154" max="6400" width="9.140625" style="23"/>
    <col min="6401" max="6401" width="9.28515625" style="23" customWidth="1"/>
    <col min="6402" max="6405" width="9.140625" style="23"/>
    <col min="6406" max="6406" width="29.7109375" style="23" customWidth="1"/>
    <col min="6407" max="6407" width="11" style="23" customWidth="1"/>
    <col min="6408" max="6408" width="9.140625" style="23"/>
    <col min="6409" max="6409" width="9.85546875" style="23" customWidth="1"/>
    <col min="6410" max="6656" width="9.140625" style="23"/>
    <col min="6657" max="6657" width="9.28515625" style="23" customWidth="1"/>
    <col min="6658" max="6661" width="9.140625" style="23"/>
    <col min="6662" max="6662" width="29.7109375" style="23" customWidth="1"/>
    <col min="6663" max="6663" width="11" style="23" customWidth="1"/>
    <col min="6664" max="6664" width="9.140625" style="23"/>
    <col min="6665" max="6665" width="9.85546875" style="23" customWidth="1"/>
    <col min="6666" max="6912" width="9.140625" style="23"/>
    <col min="6913" max="6913" width="9.28515625" style="23" customWidth="1"/>
    <col min="6914" max="6917" width="9.140625" style="23"/>
    <col min="6918" max="6918" width="29.7109375" style="23" customWidth="1"/>
    <col min="6919" max="6919" width="11" style="23" customWidth="1"/>
    <col min="6920" max="6920" width="9.140625" style="23"/>
    <col min="6921" max="6921" width="9.85546875" style="23" customWidth="1"/>
    <col min="6922" max="7168" width="9.140625" style="23"/>
    <col min="7169" max="7169" width="9.28515625" style="23" customWidth="1"/>
    <col min="7170" max="7173" width="9.140625" style="23"/>
    <col min="7174" max="7174" width="29.7109375" style="23" customWidth="1"/>
    <col min="7175" max="7175" width="11" style="23" customWidth="1"/>
    <col min="7176" max="7176" width="9.140625" style="23"/>
    <col min="7177" max="7177" width="9.85546875" style="23" customWidth="1"/>
    <col min="7178" max="7424" width="9.140625" style="23"/>
    <col min="7425" max="7425" width="9.28515625" style="23" customWidth="1"/>
    <col min="7426" max="7429" width="9.140625" style="23"/>
    <col min="7430" max="7430" width="29.7109375" style="23" customWidth="1"/>
    <col min="7431" max="7431" width="11" style="23" customWidth="1"/>
    <col min="7432" max="7432" width="9.140625" style="23"/>
    <col min="7433" max="7433" width="9.85546875" style="23" customWidth="1"/>
    <col min="7434" max="7680" width="9.140625" style="23"/>
    <col min="7681" max="7681" width="9.28515625" style="23" customWidth="1"/>
    <col min="7682" max="7685" width="9.140625" style="23"/>
    <col min="7686" max="7686" width="29.7109375" style="23" customWidth="1"/>
    <col min="7687" max="7687" width="11" style="23" customWidth="1"/>
    <col min="7688" max="7688" width="9.140625" style="23"/>
    <col min="7689" max="7689" width="9.85546875" style="23" customWidth="1"/>
    <col min="7690" max="7936" width="9.140625" style="23"/>
    <col min="7937" max="7937" width="9.28515625" style="23" customWidth="1"/>
    <col min="7938" max="7941" width="9.140625" style="23"/>
    <col min="7942" max="7942" width="29.7109375" style="23" customWidth="1"/>
    <col min="7943" max="7943" width="11" style="23" customWidth="1"/>
    <col min="7944" max="7944" width="9.140625" style="23"/>
    <col min="7945" max="7945" width="9.85546875" style="23" customWidth="1"/>
    <col min="7946" max="8192" width="9.140625" style="23"/>
    <col min="8193" max="8193" width="9.28515625" style="23" customWidth="1"/>
    <col min="8194" max="8197" width="9.140625" style="23"/>
    <col min="8198" max="8198" width="29.7109375" style="23" customWidth="1"/>
    <col min="8199" max="8199" width="11" style="23" customWidth="1"/>
    <col min="8200" max="8200" width="9.140625" style="23"/>
    <col min="8201" max="8201" width="9.85546875" style="23" customWidth="1"/>
    <col min="8202" max="8448" width="9.140625" style="23"/>
    <col min="8449" max="8449" width="9.28515625" style="23" customWidth="1"/>
    <col min="8450" max="8453" width="9.140625" style="23"/>
    <col min="8454" max="8454" width="29.7109375" style="23" customWidth="1"/>
    <col min="8455" max="8455" width="11" style="23" customWidth="1"/>
    <col min="8456" max="8456" width="9.140625" style="23"/>
    <col min="8457" max="8457" width="9.85546875" style="23" customWidth="1"/>
    <col min="8458" max="8704" width="9.140625" style="23"/>
    <col min="8705" max="8705" width="9.28515625" style="23" customWidth="1"/>
    <col min="8706" max="8709" width="9.140625" style="23"/>
    <col min="8710" max="8710" width="29.7109375" style="23" customWidth="1"/>
    <col min="8711" max="8711" width="11" style="23" customWidth="1"/>
    <col min="8712" max="8712" width="9.140625" style="23"/>
    <col min="8713" max="8713" width="9.85546875" style="23" customWidth="1"/>
    <col min="8714" max="8960" width="9.140625" style="23"/>
    <col min="8961" max="8961" width="9.28515625" style="23" customWidth="1"/>
    <col min="8962" max="8965" width="9.140625" style="23"/>
    <col min="8966" max="8966" width="29.7109375" style="23" customWidth="1"/>
    <col min="8967" max="8967" width="11" style="23" customWidth="1"/>
    <col min="8968" max="8968" width="9.140625" style="23"/>
    <col min="8969" max="8969" width="9.85546875" style="23" customWidth="1"/>
    <col min="8970" max="9216" width="9.140625" style="23"/>
    <col min="9217" max="9217" width="9.28515625" style="23" customWidth="1"/>
    <col min="9218" max="9221" width="9.140625" style="23"/>
    <col min="9222" max="9222" width="29.7109375" style="23" customWidth="1"/>
    <col min="9223" max="9223" width="11" style="23" customWidth="1"/>
    <col min="9224" max="9224" width="9.140625" style="23"/>
    <col min="9225" max="9225" width="9.85546875" style="23" customWidth="1"/>
    <col min="9226" max="9472" width="9.140625" style="23"/>
    <col min="9473" max="9473" width="9.28515625" style="23" customWidth="1"/>
    <col min="9474" max="9477" width="9.140625" style="23"/>
    <col min="9478" max="9478" width="29.7109375" style="23" customWidth="1"/>
    <col min="9479" max="9479" width="11" style="23" customWidth="1"/>
    <col min="9480" max="9480" width="9.140625" style="23"/>
    <col min="9481" max="9481" width="9.85546875" style="23" customWidth="1"/>
    <col min="9482" max="9728" width="9.140625" style="23"/>
    <col min="9729" max="9729" width="9.28515625" style="23" customWidth="1"/>
    <col min="9730" max="9733" width="9.140625" style="23"/>
    <col min="9734" max="9734" width="29.7109375" style="23" customWidth="1"/>
    <col min="9735" max="9735" width="11" style="23" customWidth="1"/>
    <col min="9736" max="9736" width="9.140625" style="23"/>
    <col min="9737" max="9737" width="9.85546875" style="23" customWidth="1"/>
    <col min="9738" max="9984" width="9.140625" style="23"/>
    <col min="9985" max="9985" width="9.28515625" style="23" customWidth="1"/>
    <col min="9986" max="9989" width="9.140625" style="23"/>
    <col min="9990" max="9990" width="29.7109375" style="23" customWidth="1"/>
    <col min="9991" max="9991" width="11" style="23" customWidth="1"/>
    <col min="9992" max="9992" width="9.140625" style="23"/>
    <col min="9993" max="9993" width="9.85546875" style="23" customWidth="1"/>
    <col min="9994" max="10240" width="9.140625" style="23"/>
    <col min="10241" max="10241" width="9.28515625" style="23" customWidth="1"/>
    <col min="10242" max="10245" width="9.140625" style="23"/>
    <col min="10246" max="10246" width="29.7109375" style="23" customWidth="1"/>
    <col min="10247" max="10247" width="11" style="23" customWidth="1"/>
    <col min="10248" max="10248" width="9.140625" style="23"/>
    <col min="10249" max="10249" width="9.85546875" style="23" customWidth="1"/>
    <col min="10250" max="10496" width="9.140625" style="23"/>
    <col min="10497" max="10497" width="9.28515625" style="23" customWidth="1"/>
    <col min="10498" max="10501" width="9.140625" style="23"/>
    <col min="10502" max="10502" width="29.7109375" style="23" customWidth="1"/>
    <col min="10503" max="10503" width="11" style="23" customWidth="1"/>
    <col min="10504" max="10504" width="9.140625" style="23"/>
    <col min="10505" max="10505" width="9.85546875" style="23" customWidth="1"/>
    <col min="10506" max="10752" width="9.140625" style="23"/>
    <col min="10753" max="10753" width="9.28515625" style="23" customWidth="1"/>
    <col min="10754" max="10757" width="9.140625" style="23"/>
    <col min="10758" max="10758" width="29.7109375" style="23" customWidth="1"/>
    <col min="10759" max="10759" width="11" style="23" customWidth="1"/>
    <col min="10760" max="10760" width="9.140625" style="23"/>
    <col min="10761" max="10761" width="9.85546875" style="23" customWidth="1"/>
    <col min="10762" max="11008" width="9.140625" style="23"/>
    <col min="11009" max="11009" width="9.28515625" style="23" customWidth="1"/>
    <col min="11010" max="11013" width="9.140625" style="23"/>
    <col min="11014" max="11014" width="29.7109375" style="23" customWidth="1"/>
    <col min="11015" max="11015" width="11" style="23" customWidth="1"/>
    <col min="11016" max="11016" width="9.140625" style="23"/>
    <col min="11017" max="11017" width="9.85546875" style="23" customWidth="1"/>
    <col min="11018" max="11264" width="9.140625" style="23"/>
    <col min="11265" max="11265" width="9.28515625" style="23" customWidth="1"/>
    <col min="11266" max="11269" width="9.140625" style="23"/>
    <col min="11270" max="11270" width="29.7109375" style="23" customWidth="1"/>
    <col min="11271" max="11271" width="11" style="23" customWidth="1"/>
    <col min="11272" max="11272" width="9.140625" style="23"/>
    <col min="11273" max="11273" width="9.85546875" style="23" customWidth="1"/>
    <col min="11274" max="11520" width="9.140625" style="23"/>
    <col min="11521" max="11521" width="9.28515625" style="23" customWidth="1"/>
    <col min="11522" max="11525" width="9.140625" style="23"/>
    <col min="11526" max="11526" width="29.7109375" style="23" customWidth="1"/>
    <col min="11527" max="11527" width="11" style="23" customWidth="1"/>
    <col min="11528" max="11528" width="9.140625" style="23"/>
    <col min="11529" max="11529" width="9.85546875" style="23" customWidth="1"/>
    <col min="11530" max="11776" width="9.140625" style="23"/>
    <col min="11777" max="11777" width="9.28515625" style="23" customWidth="1"/>
    <col min="11778" max="11781" width="9.140625" style="23"/>
    <col min="11782" max="11782" width="29.7109375" style="23" customWidth="1"/>
    <col min="11783" max="11783" width="11" style="23" customWidth="1"/>
    <col min="11784" max="11784" width="9.140625" style="23"/>
    <col min="11785" max="11785" width="9.85546875" style="23" customWidth="1"/>
    <col min="11786" max="12032" width="9.140625" style="23"/>
    <col min="12033" max="12033" width="9.28515625" style="23" customWidth="1"/>
    <col min="12034" max="12037" width="9.140625" style="23"/>
    <col min="12038" max="12038" width="29.7109375" style="23" customWidth="1"/>
    <col min="12039" max="12039" width="11" style="23" customWidth="1"/>
    <col min="12040" max="12040" width="9.140625" style="23"/>
    <col min="12041" max="12041" width="9.85546875" style="23" customWidth="1"/>
    <col min="12042" max="12288" width="9.140625" style="23"/>
    <col min="12289" max="12289" width="9.28515625" style="23" customWidth="1"/>
    <col min="12290" max="12293" width="9.140625" style="23"/>
    <col min="12294" max="12294" width="29.7109375" style="23" customWidth="1"/>
    <col min="12295" max="12295" width="11" style="23" customWidth="1"/>
    <col min="12296" max="12296" width="9.140625" style="23"/>
    <col min="12297" max="12297" width="9.85546875" style="23" customWidth="1"/>
    <col min="12298" max="12544" width="9.140625" style="23"/>
    <col min="12545" max="12545" width="9.28515625" style="23" customWidth="1"/>
    <col min="12546" max="12549" width="9.140625" style="23"/>
    <col min="12550" max="12550" width="29.7109375" style="23" customWidth="1"/>
    <col min="12551" max="12551" width="11" style="23" customWidth="1"/>
    <col min="12552" max="12552" width="9.140625" style="23"/>
    <col min="12553" max="12553" width="9.85546875" style="23" customWidth="1"/>
    <col min="12554" max="12800" width="9.140625" style="23"/>
    <col min="12801" max="12801" width="9.28515625" style="23" customWidth="1"/>
    <col min="12802" max="12805" width="9.140625" style="23"/>
    <col min="12806" max="12806" width="29.7109375" style="23" customWidth="1"/>
    <col min="12807" max="12807" width="11" style="23" customWidth="1"/>
    <col min="12808" max="12808" width="9.140625" style="23"/>
    <col min="12809" max="12809" width="9.85546875" style="23" customWidth="1"/>
    <col min="12810" max="13056" width="9.140625" style="23"/>
    <col min="13057" max="13057" width="9.28515625" style="23" customWidth="1"/>
    <col min="13058" max="13061" width="9.140625" style="23"/>
    <col min="13062" max="13062" width="29.7109375" style="23" customWidth="1"/>
    <col min="13063" max="13063" width="11" style="23" customWidth="1"/>
    <col min="13064" max="13064" width="9.140625" style="23"/>
    <col min="13065" max="13065" width="9.85546875" style="23" customWidth="1"/>
    <col min="13066" max="13312" width="9.140625" style="23"/>
    <col min="13313" max="13313" width="9.28515625" style="23" customWidth="1"/>
    <col min="13314" max="13317" width="9.140625" style="23"/>
    <col min="13318" max="13318" width="29.7109375" style="23" customWidth="1"/>
    <col min="13319" max="13319" width="11" style="23" customWidth="1"/>
    <col min="13320" max="13320" width="9.140625" style="23"/>
    <col min="13321" max="13321" width="9.85546875" style="23" customWidth="1"/>
    <col min="13322" max="13568" width="9.140625" style="23"/>
    <col min="13569" max="13569" width="9.28515625" style="23" customWidth="1"/>
    <col min="13570" max="13573" width="9.140625" style="23"/>
    <col min="13574" max="13574" width="29.7109375" style="23" customWidth="1"/>
    <col min="13575" max="13575" width="11" style="23" customWidth="1"/>
    <col min="13576" max="13576" width="9.140625" style="23"/>
    <col min="13577" max="13577" width="9.85546875" style="23" customWidth="1"/>
    <col min="13578" max="13824" width="9.140625" style="23"/>
    <col min="13825" max="13825" width="9.28515625" style="23" customWidth="1"/>
    <col min="13826" max="13829" width="9.140625" style="23"/>
    <col min="13830" max="13830" width="29.7109375" style="23" customWidth="1"/>
    <col min="13831" max="13831" width="11" style="23" customWidth="1"/>
    <col min="13832" max="13832" width="9.140625" style="23"/>
    <col min="13833" max="13833" width="9.85546875" style="23" customWidth="1"/>
    <col min="13834" max="14080" width="9.140625" style="23"/>
    <col min="14081" max="14081" width="9.28515625" style="23" customWidth="1"/>
    <col min="14082" max="14085" width="9.140625" style="23"/>
    <col min="14086" max="14086" width="29.7109375" style="23" customWidth="1"/>
    <col min="14087" max="14087" width="11" style="23" customWidth="1"/>
    <col min="14088" max="14088" width="9.140625" style="23"/>
    <col min="14089" max="14089" width="9.85546875" style="23" customWidth="1"/>
    <col min="14090" max="14336" width="9.140625" style="23"/>
    <col min="14337" max="14337" width="9.28515625" style="23" customWidth="1"/>
    <col min="14338" max="14341" width="9.140625" style="23"/>
    <col min="14342" max="14342" width="29.7109375" style="23" customWidth="1"/>
    <col min="14343" max="14343" width="11" style="23" customWidth="1"/>
    <col min="14344" max="14344" width="9.140625" style="23"/>
    <col min="14345" max="14345" width="9.85546875" style="23" customWidth="1"/>
    <col min="14346" max="14592" width="9.140625" style="23"/>
    <col min="14593" max="14593" width="9.28515625" style="23" customWidth="1"/>
    <col min="14594" max="14597" width="9.140625" style="23"/>
    <col min="14598" max="14598" width="29.7109375" style="23" customWidth="1"/>
    <col min="14599" max="14599" width="11" style="23" customWidth="1"/>
    <col min="14600" max="14600" width="9.140625" style="23"/>
    <col min="14601" max="14601" width="9.85546875" style="23" customWidth="1"/>
    <col min="14602" max="14848" width="9.140625" style="23"/>
    <col min="14849" max="14849" width="9.28515625" style="23" customWidth="1"/>
    <col min="14850" max="14853" width="9.140625" style="23"/>
    <col min="14854" max="14854" width="29.7109375" style="23" customWidth="1"/>
    <col min="14855" max="14855" width="11" style="23" customWidth="1"/>
    <col min="14856" max="14856" width="9.140625" style="23"/>
    <col min="14857" max="14857" width="9.85546875" style="23" customWidth="1"/>
    <col min="14858" max="15104" width="9.140625" style="23"/>
    <col min="15105" max="15105" width="9.28515625" style="23" customWidth="1"/>
    <col min="15106" max="15109" width="9.140625" style="23"/>
    <col min="15110" max="15110" width="29.7109375" style="23" customWidth="1"/>
    <col min="15111" max="15111" width="11" style="23" customWidth="1"/>
    <col min="15112" max="15112" width="9.140625" style="23"/>
    <col min="15113" max="15113" width="9.85546875" style="23" customWidth="1"/>
    <col min="15114" max="15360" width="9.140625" style="23"/>
    <col min="15361" max="15361" width="9.28515625" style="23" customWidth="1"/>
    <col min="15362" max="15365" width="9.140625" style="23"/>
    <col min="15366" max="15366" width="29.7109375" style="23" customWidth="1"/>
    <col min="15367" max="15367" width="11" style="23" customWidth="1"/>
    <col min="15368" max="15368" width="9.140625" style="23"/>
    <col min="15369" max="15369" width="9.85546875" style="23" customWidth="1"/>
    <col min="15370" max="15616" width="9.140625" style="23"/>
    <col min="15617" max="15617" width="9.28515625" style="23" customWidth="1"/>
    <col min="15618" max="15621" width="9.140625" style="23"/>
    <col min="15622" max="15622" width="29.7109375" style="23" customWidth="1"/>
    <col min="15623" max="15623" width="11" style="23" customWidth="1"/>
    <col min="15624" max="15624" width="9.140625" style="23"/>
    <col min="15625" max="15625" width="9.85546875" style="23" customWidth="1"/>
    <col min="15626" max="15872" width="9.140625" style="23"/>
    <col min="15873" max="15873" width="9.28515625" style="23" customWidth="1"/>
    <col min="15874" max="15877" width="9.140625" style="23"/>
    <col min="15878" max="15878" width="29.7109375" style="23" customWidth="1"/>
    <col min="15879" max="15879" width="11" style="23" customWidth="1"/>
    <col min="15880" max="15880" width="9.140625" style="23"/>
    <col min="15881" max="15881" width="9.85546875" style="23" customWidth="1"/>
    <col min="15882" max="16128" width="9.140625" style="23"/>
    <col min="16129" max="16129" width="9.28515625" style="23" customWidth="1"/>
    <col min="16130" max="16133" width="9.140625" style="23"/>
    <col min="16134" max="16134" width="29.7109375" style="23" customWidth="1"/>
    <col min="16135" max="16135" width="11" style="23" customWidth="1"/>
    <col min="16136" max="16136" width="9.140625" style="23"/>
    <col min="16137" max="16137" width="9.85546875" style="23" customWidth="1"/>
    <col min="16138" max="16384" width="9.140625" style="23"/>
  </cols>
  <sheetData>
    <row r="1" spans="1:12" ht="15.7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x14ac:dyDescent="0.25">
      <c r="A2" s="24"/>
      <c r="B2" s="25"/>
      <c r="C2" s="26"/>
      <c r="D2" s="27" t="s">
        <v>24</v>
      </c>
      <c r="E2" s="27"/>
      <c r="F2" s="27"/>
      <c r="G2" s="64" t="s">
        <v>154</v>
      </c>
      <c r="H2" s="97" t="s">
        <v>162</v>
      </c>
      <c r="I2" s="98"/>
      <c r="J2" s="24"/>
      <c r="K2" s="24"/>
      <c r="L2" s="24"/>
    </row>
    <row r="3" spans="1:12" ht="15.75" x14ac:dyDescent="0.25">
      <c r="A3" s="24"/>
      <c r="B3" s="28"/>
      <c r="C3" s="24"/>
      <c r="D3" s="29" t="s">
        <v>25</v>
      </c>
      <c r="E3" s="29"/>
      <c r="F3" s="29"/>
      <c r="G3" s="64" t="s">
        <v>155</v>
      </c>
      <c r="H3" s="97" t="s">
        <v>163</v>
      </c>
      <c r="I3" s="98"/>
      <c r="J3" s="24"/>
      <c r="K3" s="24"/>
      <c r="L3" s="24"/>
    </row>
    <row r="4" spans="1:12" ht="15.75" x14ac:dyDescent="0.25">
      <c r="A4" s="24"/>
      <c r="B4" s="28"/>
      <c r="C4" s="24"/>
      <c r="D4" s="29" t="s">
        <v>60</v>
      </c>
      <c r="E4" s="29"/>
      <c r="F4" s="29"/>
      <c r="G4" s="64" t="s">
        <v>156</v>
      </c>
      <c r="H4" s="97" t="s">
        <v>168</v>
      </c>
      <c r="I4" s="98"/>
      <c r="J4" s="24"/>
      <c r="K4" s="24"/>
      <c r="L4" s="24"/>
    </row>
    <row r="5" spans="1:12" ht="15.75" x14ac:dyDescent="0.25">
      <c r="A5" s="24"/>
      <c r="B5" s="28"/>
      <c r="C5" s="24"/>
      <c r="D5" s="99"/>
      <c r="E5" s="100"/>
      <c r="F5" s="100"/>
      <c r="G5" s="100"/>
      <c r="H5" s="100"/>
      <c r="I5" s="101"/>
      <c r="J5" s="30"/>
      <c r="K5" s="24"/>
      <c r="L5" s="24"/>
    </row>
    <row r="6" spans="1:12" ht="46.5" customHeight="1" x14ac:dyDescent="0.25">
      <c r="A6" s="24"/>
      <c r="B6" s="28"/>
      <c r="C6" s="24"/>
      <c r="D6" s="102" t="s">
        <v>167</v>
      </c>
      <c r="E6" s="103"/>
      <c r="F6" s="103"/>
      <c r="G6" s="103"/>
      <c r="H6" s="103"/>
      <c r="I6" s="104"/>
      <c r="J6" s="57"/>
      <c r="K6" s="24"/>
      <c r="L6" s="24"/>
    </row>
    <row r="7" spans="1:12" ht="15.75" customHeight="1" x14ac:dyDescent="0.25">
      <c r="A7" s="24"/>
      <c r="B7" s="31"/>
      <c r="C7" s="32"/>
      <c r="D7" s="105"/>
      <c r="E7" s="106"/>
      <c r="F7" s="106"/>
      <c r="G7" s="106"/>
      <c r="H7" s="106"/>
      <c r="I7" s="107"/>
      <c r="J7" s="30"/>
      <c r="K7" s="24"/>
      <c r="L7" s="24"/>
    </row>
    <row r="8" spans="1:12" ht="15.75" x14ac:dyDescent="0.25">
      <c r="A8" s="24"/>
      <c r="B8" s="24"/>
      <c r="C8" s="24"/>
      <c r="D8" s="33"/>
      <c r="E8" s="34"/>
      <c r="F8" s="34"/>
      <c r="G8" s="34"/>
      <c r="H8" s="34"/>
      <c r="I8" s="34"/>
      <c r="J8" s="30"/>
      <c r="K8" s="24"/>
      <c r="L8" s="24"/>
    </row>
    <row r="9" spans="1:12" ht="15.75" x14ac:dyDescent="0.25">
      <c r="A9" s="24"/>
      <c r="B9" s="24"/>
      <c r="C9" s="24"/>
      <c r="D9" s="33"/>
      <c r="E9" s="34"/>
      <c r="F9" s="34"/>
      <c r="G9" s="34"/>
      <c r="H9" s="34"/>
      <c r="I9" s="34"/>
      <c r="J9" s="30"/>
      <c r="K9" s="24"/>
      <c r="L9" s="24"/>
    </row>
    <row r="10" spans="1:12" ht="15.75" x14ac:dyDescent="0.25">
      <c r="A10" s="24"/>
      <c r="B10" s="90" t="s">
        <v>164</v>
      </c>
      <c r="C10" s="91"/>
      <c r="D10" s="91"/>
      <c r="E10" s="91"/>
      <c r="F10" s="91"/>
      <c r="G10" s="91"/>
      <c r="H10" s="91"/>
      <c r="I10" s="92"/>
      <c r="J10" s="24"/>
      <c r="K10" s="24"/>
      <c r="L10" s="24"/>
    </row>
    <row r="11" spans="1:12" ht="15.75" x14ac:dyDescent="0.25">
      <c r="A11" s="24"/>
      <c r="B11" s="93"/>
      <c r="C11" s="94"/>
      <c r="D11" s="94"/>
      <c r="E11" s="94"/>
      <c r="F11" s="94"/>
      <c r="G11" s="94"/>
      <c r="H11" s="94"/>
      <c r="I11" s="95"/>
      <c r="J11" s="24"/>
      <c r="K11" s="24"/>
      <c r="L11" s="24"/>
    </row>
    <row r="12" spans="1:12" ht="15.75" x14ac:dyDescent="0.25">
      <c r="A12" s="24"/>
      <c r="B12" s="25"/>
      <c r="C12" s="26"/>
      <c r="D12" s="26"/>
      <c r="E12" s="26"/>
      <c r="F12" s="26"/>
      <c r="G12" s="26"/>
      <c r="H12" s="26"/>
      <c r="I12" s="35"/>
      <c r="J12" s="24"/>
      <c r="K12" s="24"/>
      <c r="L12" s="24"/>
    </row>
    <row r="13" spans="1:12" ht="15.75" x14ac:dyDescent="0.25">
      <c r="A13" s="24"/>
      <c r="B13" s="36" t="s">
        <v>26</v>
      </c>
      <c r="C13" s="24"/>
      <c r="D13" s="24"/>
      <c r="E13" s="24"/>
      <c r="F13" s="24"/>
      <c r="G13" s="24"/>
      <c r="H13" s="24"/>
      <c r="I13" s="37"/>
      <c r="J13" s="24"/>
      <c r="K13" s="38"/>
      <c r="L13" s="24"/>
    </row>
    <row r="14" spans="1:12" ht="15.75" x14ac:dyDescent="0.25">
      <c r="A14" s="24"/>
      <c r="B14" s="28"/>
      <c r="C14" s="24" t="s">
        <v>27</v>
      </c>
      <c r="D14" s="24"/>
      <c r="E14" s="24"/>
      <c r="F14" s="24"/>
      <c r="G14" s="24"/>
      <c r="H14" s="24">
        <v>3</v>
      </c>
      <c r="I14" s="39" t="s">
        <v>16</v>
      </c>
      <c r="J14" s="24" t="s">
        <v>28</v>
      </c>
      <c r="K14" s="24"/>
      <c r="L14" s="24"/>
    </row>
    <row r="15" spans="1:12" ht="15.75" x14ac:dyDescent="0.25">
      <c r="A15" s="24"/>
      <c r="B15" s="28"/>
      <c r="C15" s="24" t="s">
        <v>29</v>
      </c>
      <c r="D15" s="24"/>
      <c r="E15" s="24"/>
      <c r="F15" s="24"/>
      <c r="G15" s="24"/>
      <c r="H15" s="24">
        <v>0</v>
      </c>
      <c r="I15" s="39" t="s">
        <v>16</v>
      </c>
      <c r="J15" s="24" t="s">
        <v>28</v>
      </c>
      <c r="K15" s="24"/>
      <c r="L15" s="24"/>
    </row>
    <row r="16" spans="1:12" ht="15.75" x14ac:dyDescent="0.25">
      <c r="A16" s="24"/>
      <c r="B16" s="28"/>
      <c r="C16" s="24" t="s">
        <v>30</v>
      </c>
      <c r="D16" s="24"/>
      <c r="E16" s="24"/>
      <c r="F16" s="24"/>
      <c r="G16" s="24"/>
      <c r="H16" s="24">
        <v>0.5</v>
      </c>
      <c r="I16" s="39" t="s">
        <v>16</v>
      </c>
      <c r="J16" s="24" t="s">
        <v>28</v>
      </c>
      <c r="K16" s="24"/>
      <c r="L16" s="24"/>
    </row>
    <row r="17" spans="1:14" ht="15.75" x14ac:dyDescent="0.25">
      <c r="A17" s="24"/>
      <c r="B17" s="28"/>
      <c r="C17" s="24" t="s">
        <v>31</v>
      </c>
      <c r="D17" s="24"/>
      <c r="E17" s="24"/>
      <c r="F17" s="24"/>
      <c r="G17" s="24"/>
      <c r="H17" s="24">
        <v>0.51970000000000005</v>
      </c>
      <c r="I17" s="39" t="s">
        <v>16</v>
      </c>
      <c r="J17" s="24" t="s">
        <v>28</v>
      </c>
      <c r="K17" s="24"/>
      <c r="L17" s="24"/>
    </row>
    <row r="18" spans="1:14" ht="15.75" x14ac:dyDescent="0.25">
      <c r="A18" s="24"/>
      <c r="B18" s="28"/>
      <c r="C18" s="24"/>
      <c r="D18" s="24"/>
      <c r="E18" s="24"/>
      <c r="F18" s="24"/>
      <c r="G18" s="24"/>
      <c r="H18" s="24"/>
      <c r="I18" s="37"/>
      <c r="J18" s="24"/>
      <c r="K18" s="24"/>
      <c r="L18" s="24"/>
    </row>
    <row r="19" spans="1:14" ht="15.75" x14ac:dyDescent="0.25">
      <c r="A19" s="24"/>
      <c r="B19" s="36" t="s">
        <v>32</v>
      </c>
      <c r="C19" s="24"/>
      <c r="D19" s="24"/>
      <c r="E19" s="24"/>
      <c r="F19" s="24"/>
      <c r="G19" s="24"/>
      <c r="H19" s="24"/>
      <c r="I19" s="37"/>
      <c r="J19" s="24"/>
      <c r="K19" s="24"/>
      <c r="L19" s="24"/>
    </row>
    <row r="20" spans="1:14" ht="15.75" x14ac:dyDescent="0.25">
      <c r="A20" s="24"/>
      <c r="B20" s="28"/>
      <c r="C20" s="40" t="s">
        <v>33</v>
      </c>
      <c r="D20" s="24"/>
      <c r="E20" s="24"/>
      <c r="F20" s="24"/>
      <c r="G20" s="24"/>
      <c r="H20" s="24"/>
      <c r="I20" s="37"/>
      <c r="J20" s="24"/>
      <c r="K20" s="24"/>
      <c r="L20" s="24"/>
    </row>
    <row r="21" spans="1:14" ht="15.75" x14ac:dyDescent="0.25">
      <c r="A21" s="24"/>
      <c r="B21" s="28"/>
      <c r="C21" s="40"/>
      <c r="D21" s="24" t="s">
        <v>34</v>
      </c>
      <c r="E21" s="24"/>
      <c r="F21" s="24"/>
      <c r="G21" s="24"/>
      <c r="H21" s="24">
        <v>3</v>
      </c>
      <c r="I21" s="37"/>
      <c r="J21" s="24"/>
      <c r="K21" s="24"/>
      <c r="L21" s="24"/>
      <c r="N21" s="41"/>
    </row>
    <row r="22" spans="1:14" ht="15.75" x14ac:dyDescent="0.25">
      <c r="A22" s="24"/>
      <c r="B22" s="28"/>
      <c r="C22" s="40" t="s">
        <v>35</v>
      </c>
      <c r="D22" s="24"/>
      <c r="E22" s="24"/>
      <c r="F22" s="24"/>
      <c r="G22" s="24"/>
      <c r="H22" s="24"/>
      <c r="I22" s="37"/>
      <c r="J22" s="24"/>
      <c r="K22" s="24"/>
      <c r="L22" s="24"/>
    </row>
    <row r="23" spans="1:14" ht="15.75" x14ac:dyDescent="0.25">
      <c r="A23" s="24"/>
      <c r="B23" s="28"/>
      <c r="C23" s="40"/>
      <c r="D23" s="24" t="s">
        <v>36</v>
      </c>
      <c r="E23" s="24"/>
      <c r="F23" s="24"/>
      <c r="G23" s="24"/>
      <c r="H23" s="24">
        <v>0.65</v>
      </c>
      <c r="I23" s="37"/>
      <c r="J23" s="24"/>
      <c r="K23" s="24"/>
      <c r="L23" s="24"/>
    </row>
    <row r="24" spans="1:14" ht="15.75" x14ac:dyDescent="0.25">
      <c r="A24" s="24"/>
      <c r="B24" s="28"/>
      <c r="C24" s="40"/>
      <c r="D24" s="24" t="s">
        <v>37</v>
      </c>
      <c r="E24" s="24"/>
      <c r="F24" s="24"/>
      <c r="G24" s="24"/>
      <c r="H24" s="24">
        <v>3</v>
      </c>
      <c r="I24" s="37"/>
      <c r="J24" s="24"/>
      <c r="K24" s="24"/>
      <c r="L24" s="24"/>
    </row>
    <row r="25" spans="1:14" ht="15.75" x14ac:dyDescent="0.25">
      <c r="A25" s="24"/>
      <c r="B25" s="28"/>
      <c r="C25" s="40" t="s">
        <v>38</v>
      </c>
      <c r="D25" s="24"/>
      <c r="E25" s="24"/>
      <c r="F25" s="24"/>
      <c r="G25" s="24"/>
      <c r="H25" s="24"/>
      <c r="I25" s="37"/>
      <c r="J25" s="24"/>
      <c r="K25" s="24"/>
      <c r="L25" s="24"/>
    </row>
    <row r="26" spans="1:14" ht="15.75" x14ac:dyDescent="0.25">
      <c r="A26" s="24"/>
      <c r="B26" s="28"/>
      <c r="C26" s="40" t="s">
        <v>39</v>
      </c>
      <c r="D26" s="24"/>
      <c r="E26" s="24"/>
      <c r="F26" s="24"/>
      <c r="G26" s="24"/>
      <c r="H26" s="24">
        <v>4.5</v>
      </c>
      <c r="I26" s="37"/>
      <c r="J26" s="24"/>
      <c r="K26" s="24"/>
      <c r="L26" s="24"/>
      <c r="M26" s="89"/>
    </row>
    <row r="27" spans="1:14" ht="15.75" x14ac:dyDescent="0.25">
      <c r="A27" s="24"/>
      <c r="B27" s="28"/>
      <c r="C27" s="40"/>
      <c r="D27" s="24"/>
      <c r="E27" s="24"/>
      <c r="F27" s="24" t="s">
        <v>40</v>
      </c>
      <c r="G27" s="24"/>
      <c r="H27" s="24">
        <f>SUM(H21:H26)</f>
        <v>11.15</v>
      </c>
      <c r="I27" s="37" t="s">
        <v>16</v>
      </c>
      <c r="J27" s="24"/>
      <c r="K27" s="24"/>
      <c r="L27" s="24"/>
      <c r="M27" s="89"/>
    </row>
    <row r="28" spans="1:14" ht="15.75" x14ac:dyDescent="0.25">
      <c r="A28" s="24"/>
      <c r="B28" s="28"/>
      <c r="C28" s="40"/>
      <c r="D28" s="24"/>
      <c r="E28" s="24"/>
      <c r="F28" s="24"/>
      <c r="G28" s="24"/>
      <c r="H28" s="24"/>
      <c r="I28" s="37"/>
      <c r="J28" s="24"/>
      <c r="K28" s="24"/>
      <c r="L28" s="24"/>
      <c r="M28" s="89"/>
    </row>
    <row r="29" spans="1:14" ht="15.75" x14ac:dyDescent="0.25">
      <c r="A29" s="24"/>
      <c r="B29" s="42" t="s">
        <v>41</v>
      </c>
      <c r="C29" s="24"/>
      <c r="D29" s="24"/>
      <c r="E29" s="24"/>
      <c r="F29" s="24"/>
      <c r="G29" s="24"/>
      <c r="H29" s="24"/>
      <c r="I29" s="37"/>
      <c r="J29" s="24"/>
      <c r="K29" s="24"/>
      <c r="L29" s="24"/>
      <c r="M29" s="89"/>
    </row>
    <row r="30" spans="1:14" ht="15.75" x14ac:dyDescent="0.25">
      <c r="A30" s="24"/>
      <c r="B30" s="28"/>
      <c r="C30" s="24" t="s">
        <v>42</v>
      </c>
      <c r="D30" s="24"/>
      <c r="E30" s="24"/>
      <c r="F30" s="24"/>
      <c r="G30" s="24"/>
      <c r="H30" s="24">
        <v>3.5</v>
      </c>
      <c r="I30" s="37" t="s">
        <v>16</v>
      </c>
      <c r="J30" s="24" t="s">
        <v>28</v>
      </c>
      <c r="K30" s="24"/>
      <c r="L30" s="24"/>
    </row>
    <row r="31" spans="1:14" ht="15.75" x14ac:dyDescent="0.25">
      <c r="A31" s="24"/>
      <c r="B31" s="28"/>
      <c r="C31" s="24"/>
      <c r="D31" s="24"/>
      <c r="E31" s="24"/>
      <c r="F31" s="24"/>
      <c r="G31" s="24"/>
      <c r="H31" s="24"/>
      <c r="I31" s="37"/>
      <c r="J31" s="24"/>
      <c r="K31" s="24"/>
      <c r="L31" s="24"/>
    </row>
    <row r="32" spans="1:14" ht="15.75" x14ac:dyDescent="0.25">
      <c r="A32" s="24"/>
      <c r="B32" s="43" t="s">
        <v>17</v>
      </c>
      <c r="C32" s="44" t="s">
        <v>43</v>
      </c>
      <c r="D32" s="44"/>
      <c r="E32" s="44"/>
      <c r="F32" s="44"/>
      <c r="G32" s="44"/>
      <c r="H32" s="44">
        <f>L36</f>
        <v>21.192139147439491</v>
      </c>
      <c r="I32" s="45" t="s">
        <v>16</v>
      </c>
      <c r="J32" s="24"/>
      <c r="K32" s="24"/>
      <c r="L32" s="24"/>
    </row>
    <row r="33" spans="1:12" ht="15.75" x14ac:dyDescent="0.25">
      <c r="A33" s="24"/>
      <c r="B33" s="31"/>
      <c r="C33" s="32"/>
      <c r="D33" s="32"/>
      <c r="E33" s="32"/>
      <c r="F33" s="32"/>
      <c r="G33" s="32"/>
      <c r="H33" s="32"/>
      <c r="I33" s="46"/>
      <c r="J33" s="24"/>
      <c r="K33" s="24"/>
      <c r="L33" s="24"/>
    </row>
    <row r="34" spans="1:12" ht="15.75" x14ac:dyDescent="0.25">
      <c r="A34" s="24"/>
      <c r="B34" s="47"/>
      <c r="C34" s="47"/>
      <c r="D34" s="47"/>
      <c r="E34" s="47"/>
      <c r="F34" s="47"/>
      <c r="G34" s="47"/>
      <c r="H34" s="47"/>
      <c r="I34" s="47"/>
      <c r="J34" s="24"/>
      <c r="K34" s="24"/>
      <c r="L34" s="24"/>
    </row>
    <row r="35" spans="1:12" ht="15.75" x14ac:dyDescent="0.25">
      <c r="A35" s="24"/>
      <c r="B35" s="65"/>
      <c r="C35" s="26"/>
      <c r="D35" s="26"/>
      <c r="E35" s="26"/>
      <c r="F35" s="48"/>
      <c r="G35" s="26"/>
      <c r="H35" s="48"/>
      <c r="I35" s="35"/>
      <c r="J35" s="24"/>
      <c r="K35" s="24"/>
      <c r="L35" s="24"/>
    </row>
    <row r="36" spans="1:12" ht="15.75" x14ac:dyDescent="0.25">
      <c r="A36" s="24"/>
      <c r="B36" s="49" t="s">
        <v>44</v>
      </c>
      <c r="C36" s="50" t="s">
        <v>45</v>
      </c>
      <c r="D36" s="51"/>
      <c r="E36" s="51"/>
      <c r="F36" s="51"/>
      <c r="G36" s="50" t="s">
        <v>46</v>
      </c>
      <c r="H36" s="24"/>
      <c r="I36" s="37"/>
      <c r="J36" s="24"/>
      <c r="K36" s="53" t="s">
        <v>48</v>
      </c>
      <c r="L36" s="54">
        <f>(((((1+(H14/100)+(H15/100)+(H16/100))*(1+(H17/100))*(1+(H30/100)))/(1-(H27/100)))-1)*100)</f>
        <v>21.192139147439491</v>
      </c>
    </row>
    <row r="37" spans="1:12" ht="15.75" x14ac:dyDescent="0.25">
      <c r="A37" s="24"/>
      <c r="B37" s="28"/>
      <c r="C37" s="26" t="s">
        <v>47</v>
      </c>
      <c r="D37" s="26"/>
      <c r="E37" s="26"/>
      <c r="F37" s="26"/>
      <c r="G37" s="24"/>
      <c r="H37" s="24"/>
      <c r="I37" s="37"/>
      <c r="J37" s="24"/>
      <c r="K37" s="24"/>
      <c r="L37" s="24"/>
    </row>
    <row r="38" spans="1:12" ht="15.75" x14ac:dyDescent="0.25">
      <c r="A38" s="24"/>
      <c r="B38" s="52"/>
      <c r="C38" s="24"/>
      <c r="D38" s="24"/>
      <c r="E38" s="24"/>
      <c r="F38" s="24"/>
      <c r="G38" s="24"/>
      <c r="H38" s="24"/>
      <c r="I38" s="37"/>
      <c r="J38" s="24"/>
      <c r="K38" s="24"/>
      <c r="L38" s="24"/>
    </row>
    <row r="39" spans="1:12" ht="15.75" x14ac:dyDescent="0.25">
      <c r="A39" s="24"/>
      <c r="B39" s="28"/>
      <c r="C39" s="24"/>
      <c r="D39" s="24"/>
      <c r="E39" s="24"/>
      <c r="F39" s="24"/>
      <c r="G39" s="24"/>
      <c r="H39" s="24"/>
      <c r="I39" s="37"/>
      <c r="J39" s="24"/>
      <c r="K39" s="24"/>
      <c r="L39" s="24"/>
    </row>
    <row r="40" spans="1:12" ht="15.75" x14ac:dyDescent="0.25">
      <c r="A40" s="24"/>
      <c r="B40" s="31"/>
      <c r="C40" s="32"/>
      <c r="D40" s="32"/>
      <c r="E40" s="32"/>
      <c r="F40" s="32"/>
      <c r="G40" s="32"/>
      <c r="H40" s="32"/>
      <c r="I40" s="46"/>
      <c r="J40" s="24"/>
      <c r="K40" s="24"/>
      <c r="L40" s="24"/>
    </row>
    <row r="41" spans="1:12" ht="15.75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.7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.75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.75" x14ac:dyDescent="0.25">
      <c r="A44" s="24"/>
      <c r="B44" s="55" t="s">
        <v>49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.75" x14ac:dyDescent="0.25">
      <c r="A45" s="24"/>
      <c r="B45" s="56" t="s">
        <v>50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.75" x14ac:dyDescent="0.25">
      <c r="A46" s="24"/>
      <c r="B46" s="55" t="s">
        <v>51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.75" x14ac:dyDescent="0.25">
      <c r="A47" s="24"/>
      <c r="B47" s="55" t="s">
        <v>52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.75" x14ac:dyDescent="0.25">
      <c r="A48" s="24"/>
      <c r="B48" s="55" t="s">
        <v>53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.75" x14ac:dyDescent="0.25">
      <c r="A49" s="24"/>
      <c r="B49" s="55" t="s">
        <v>54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.75" x14ac:dyDescent="0.25">
      <c r="A50" s="24"/>
      <c r="B50" s="55" t="s">
        <v>55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.75" x14ac:dyDescent="0.25">
      <c r="A51" s="24"/>
      <c r="B51" s="55" t="s">
        <v>56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.75" x14ac:dyDescent="0.25">
      <c r="A52" s="24"/>
      <c r="B52" s="55" t="s">
        <v>57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.75" x14ac:dyDescent="0.25">
      <c r="A53" s="24"/>
      <c r="B53" s="55" t="s">
        <v>58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.75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.7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.75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42.75" customHeight="1" x14ac:dyDescent="0.25">
      <c r="A57" s="24"/>
      <c r="B57" s="96" t="s">
        <v>59</v>
      </c>
      <c r="C57" s="96"/>
      <c r="D57" s="96"/>
      <c r="E57" s="96"/>
      <c r="F57" s="96"/>
      <c r="G57" s="96"/>
      <c r="H57" s="96"/>
      <c r="I57" s="96"/>
      <c r="J57" s="96"/>
      <c r="K57" s="24"/>
      <c r="L57" s="24"/>
    </row>
    <row r="58" spans="1:12" ht="15.75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.75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.75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.75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.75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.7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</sheetData>
  <mergeCells count="8">
    <mergeCell ref="B10:I11"/>
    <mergeCell ref="B57:J57"/>
    <mergeCell ref="H2:I2"/>
    <mergeCell ref="H3:I3"/>
    <mergeCell ref="H4:I4"/>
    <mergeCell ref="D5:I5"/>
    <mergeCell ref="D6:I6"/>
    <mergeCell ref="D7:I7"/>
  </mergeCells>
  <pageMargins left="0.84" right="0.27" top="0.78740157480314965" bottom="0.78740157480314965" header="0.31496062992125984" footer="0.31496062992125984"/>
  <pageSetup paperSize="9" scale="95" orientation="portrait" horizontalDpi="4294967293" r:id="rId1"/>
  <headerFooter>
    <oddFooter>&amp;L&amp;P/&amp;N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view="pageBreakPreview" topLeftCell="A142" zoomScale="85" zoomScaleNormal="100" zoomScaleSheetLayoutView="85" workbookViewId="0">
      <selection activeCell="I67" sqref="I67"/>
    </sheetView>
  </sheetViews>
  <sheetFormatPr defaultRowHeight="12.75" x14ac:dyDescent="0.2"/>
  <cols>
    <col min="1" max="1" width="6.42578125" customWidth="1"/>
    <col min="2" max="2" width="1.5703125" customWidth="1"/>
    <col min="3" max="3" width="27.140625" customWidth="1"/>
    <col min="4" max="4" width="63" customWidth="1"/>
    <col min="250" max="250" width="6.42578125" customWidth="1"/>
    <col min="251" max="251" width="1.5703125" customWidth="1"/>
    <col min="252" max="252" width="27.140625" customWidth="1"/>
    <col min="253" max="253" width="60.42578125" customWidth="1"/>
    <col min="254" max="254" width="11.140625" customWidth="1"/>
    <col min="506" max="506" width="6.42578125" customWidth="1"/>
    <col min="507" max="507" width="1.5703125" customWidth="1"/>
    <col min="508" max="508" width="27.140625" customWidth="1"/>
    <col min="509" max="509" width="60.42578125" customWidth="1"/>
    <col min="510" max="510" width="11.140625" customWidth="1"/>
    <col min="762" max="762" width="6.42578125" customWidth="1"/>
    <col min="763" max="763" width="1.5703125" customWidth="1"/>
    <col min="764" max="764" width="27.140625" customWidth="1"/>
    <col min="765" max="765" width="60.42578125" customWidth="1"/>
    <col min="766" max="766" width="11.140625" customWidth="1"/>
    <col min="1018" max="1018" width="6.42578125" customWidth="1"/>
    <col min="1019" max="1019" width="1.5703125" customWidth="1"/>
    <col min="1020" max="1020" width="27.140625" customWidth="1"/>
    <col min="1021" max="1021" width="60.42578125" customWidth="1"/>
    <col min="1022" max="1022" width="11.140625" customWidth="1"/>
    <col min="1274" max="1274" width="6.42578125" customWidth="1"/>
    <col min="1275" max="1275" width="1.5703125" customWidth="1"/>
    <col min="1276" max="1276" width="27.140625" customWidth="1"/>
    <col min="1277" max="1277" width="60.42578125" customWidth="1"/>
    <col min="1278" max="1278" width="11.140625" customWidth="1"/>
    <col min="1530" max="1530" width="6.42578125" customWidth="1"/>
    <col min="1531" max="1531" width="1.5703125" customWidth="1"/>
    <col min="1532" max="1532" width="27.140625" customWidth="1"/>
    <col min="1533" max="1533" width="60.42578125" customWidth="1"/>
    <col min="1534" max="1534" width="11.140625" customWidth="1"/>
    <col min="1786" max="1786" width="6.42578125" customWidth="1"/>
    <col min="1787" max="1787" width="1.5703125" customWidth="1"/>
    <col min="1788" max="1788" width="27.140625" customWidth="1"/>
    <col min="1789" max="1789" width="60.42578125" customWidth="1"/>
    <col min="1790" max="1790" width="11.140625" customWidth="1"/>
    <col min="2042" max="2042" width="6.42578125" customWidth="1"/>
    <col min="2043" max="2043" width="1.5703125" customWidth="1"/>
    <col min="2044" max="2044" width="27.140625" customWidth="1"/>
    <col min="2045" max="2045" width="60.42578125" customWidth="1"/>
    <col min="2046" max="2046" width="11.140625" customWidth="1"/>
    <col min="2298" max="2298" width="6.42578125" customWidth="1"/>
    <col min="2299" max="2299" width="1.5703125" customWidth="1"/>
    <col min="2300" max="2300" width="27.140625" customWidth="1"/>
    <col min="2301" max="2301" width="60.42578125" customWidth="1"/>
    <col min="2302" max="2302" width="11.140625" customWidth="1"/>
    <col min="2554" max="2554" width="6.42578125" customWidth="1"/>
    <col min="2555" max="2555" width="1.5703125" customWidth="1"/>
    <col min="2556" max="2556" width="27.140625" customWidth="1"/>
    <col min="2557" max="2557" width="60.42578125" customWidth="1"/>
    <col min="2558" max="2558" width="11.140625" customWidth="1"/>
    <col min="2810" max="2810" width="6.42578125" customWidth="1"/>
    <col min="2811" max="2811" width="1.5703125" customWidth="1"/>
    <col min="2812" max="2812" width="27.140625" customWidth="1"/>
    <col min="2813" max="2813" width="60.42578125" customWidth="1"/>
    <col min="2814" max="2814" width="11.140625" customWidth="1"/>
    <col min="3066" max="3066" width="6.42578125" customWidth="1"/>
    <col min="3067" max="3067" width="1.5703125" customWidth="1"/>
    <col min="3068" max="3068" width="27.140625" customWidth="1"/>
    <col min="3069" max="3069" width="60.42578125" customWidth="1"/>
    <col min="3070" max="3070" width="11.140625" customWidth="1"/>
    <col min="3322" max="3322" width="6.42578125" customWidth="1"/>
    <col min="3323" max="3323" width="1.5703125" customWidth="1"/>
    <col min="3324" max="3324" width="27.140625" customWidth="1"/>
    <col min="3325" max="3325" width="60.42578125" customWidth="1"/>
    <col min="3326" max="3326" width="11.140625" customWidth="1"/>
    <col min="3578" max="3578" width="6.42578125" customWidth="1"/>
    <col min="3579" max="3579" width="1.5703125" customWidth="1"/>
    <col min="3580" max="3580" width="27.140625" customWidth="1"/>
    <col min="3581" max="3581" width="60.42578125" customWidth="1"/>
    <col min="3582" max="3582" width="11.140625" customWidth="1"/>
    <col min="3834" max="3834" width="6.42578125" customWidth="1"/>
    <col min="3835" max="3835" width="1.5703125" customWidth="1"/>
    <col min="3836" max="3836" width="27.140625" customWidth="1"/>
    <col min="3837" max="3837" width="60.42578125" customWidth="1"/>
    <col min="3838" max="3838" width="11.140625" customWidth="1"/>
    <col min="4090" max="4090" width="6.42578125" customWidth="1"/>
    <col min="4091" max="4091" width="1.5703125" customWidth="1"/>
    <col min="4092" max="4092" width="27.140625" customWidth="1"/>
    <col min="4093" max="4093" width="60.42578125" customWidth="1"/>
    <col min="4094" max="4094" width="11.140625" customWidth="1"/>
    <col min="4346" max="4346" width="6.42578125" customWidth="1"/>
    <col min="4347" max="4347" width="1.5703125" customWidth="1"/>
    <col min="4348" max="4348" width="27.140625" customWidth="1"/>
    <col min="4349" max="4349" width="60.42578125" customWidth="1"/>
    <col min="4350" max="4350" width="11.140625" customWidth="1"/>
    <col min="4602" max="4602" width="6.42578125" customWidth="1"/>
    <col min="4603" max="4603" width="1.5703125" customWidth="1"/>
    <col min="4604" max="4604" width="27.140625" customWidth="1"/>
    <col min="4605" max="4605" width="60.42578125" customWidth="1"/>
    <col min="4606" max="4606" width="11.140625" customWidth="1"/>
    <col min="4858" max="4858" width="6.42578125" customWidth="1"/>
    <col min="4859" max="4859" width="1.5703125" customWidth="1"/>
    <col min="4860" max="4860" width="27.140625" customWidth="1"/>
    <col min="4861" max="4861" width="60.42578125" customWidth="1"/>
    <col min="4862" max="4862" width="11.140625" customWidth="1"/>
    <col min="5114" max="5114" width="6.42578125" customWidth="1"/>
    <col min="5115" max="5115" width="1.5703125" customWidth="1"/>
    <col min="5116" max="5116" width="27.140625" customWidth="1"/>
    <col min="5117" max="5117" width="60.42578125" customWidth="1"/>
    <col min="5118" max="5118" width="11.140625" customWidth="1"/>
    <col min="5370" max="5370" width="6.42578125" customWidth="1"/>
    <col min="5371" max="5371" width="1.5703125" customWidth="1"/>
    <col min="5372" max="5372" width="27.140625" customWidth="1"/>
    <col min="5373" max="5373" width="60.42578125" customWidth="1"/>
    <col min="5374" max="5374" width="11.140625" customWidth="1"/>
    <col min="5626" max="5626" width="6.42578125" customWidth="1"/>
    <col min="5627" max="5627" width="1.5703125" customWidth="1"/>
    <col min="5628" max="5628" width="27.140625" customWidth="1"/>
    <col min="5629" max="5629" width="60.42578125" customWidth="1"/>
    <col min="5630" max="5630" width="11.140625" customWidth="1"/>
    <col min="5882" max="5882" width="6.42578125" customWidth="1"/>
    <col min="5883" max="5883" width="1.5703125" customWidth="1"/>
    <col min="5884" max="5884" width="27.140625" customWidth="1"/>
    <col min="5885" max="5885" width="60.42578125" customWidth="1"/>
    <col min="5886" max="5886" width="11.140625" customWidth="1"/>
    <col min="6138" max="6138" width="6.42578125" customWidth="1"/>
    <col min="6139" max="6139" width="1.5703125" customWidth="1"/>
    <col min="6140" max="6140" width="27.140625" customWidth="1"/>
    <col min="6141" max="6141" width="60.42578125" customWidth="1"/>
    <col min="6142" max="6142" width="11.140625" customWidth="1"/>
    <col min="6394" max="6394" width="6.42578125" customWidth="1"/>
    <col min="6395" max="6395" width="1.5703125" customWidth="1"/>
    <col min="6396" max="6396" width="27.140625" customWidth="1"/>
    <col min="6397" max="6397" width="60.42578125" customWidth="1"/>
    <col min="6398" max="6398" width="11.140625" customWidth="1"/>
    <col min="6650" max="6650" width="6.42578125" customWidth="1"/>
    <col min="6651" max="6651" width="1.5703125" customWidth="1"/>
    <col min="6652" max="6652" width="27.140625" customWidth="1"/>
    <col min="6653" max="6653" width="60.42578125" customWidth="1"/>
    <col min="6654" max="6654" width="11.140625" customWidth="1"/>
    <col min="6906" max="6906" width="6.42578125" customWidth="1"/>
    <col min="6907" max="6907" width="1.5703125" customWidth="1"/>
    <col min="6908" max="6908" width="27.140625" customWidth="1"/>
    <col min="6909" max="6909" width="60.42578125" customWidth="1"/>
    <col min="6910" max="6910" width="11.140625" customWidth="1"/>
    <col min="7162" max="7162" width="6.42578125" customWidth="1"/>
    <col min="7163" max="7163" width="1.5703125" customWidth="1"/>
    <col min="7164" max="7164" width="27.140625" customWidth="1"/>
    <col min="7165" max="7165" width="60.42578125" customWidth="1"/>
    <col min="7166" max="7166" width="11.140625" customWidth="1"/>
    <col min="7418" max="7418" width="6.42578125" customWidth="1"/>
    <col min="7419" max="7419" width="1.5703125" customWidth="1"/>
    <col min="7420" max="7420" width="27.140625" customWidth="1"/>
    <col min="7421" max="7421" width="60.42578125" customWidth="1"/>
    <col min="7422" max="7422" width="11.140625" customWidth="1"/>
    <col min="7674" max="7674" width="6.42578125" customWidth="1"/>
    <col min="7675" max="7675" width="1.5703125" customWidth="1"/>
    <col min="7676" max="7676" width="27.140625" customWidth="1"/>
    <col min="7677" max="7677" width="60.42578125" customWidth="1"/>
    <col min="7678" max="7678" width="11.140625" customWidth="1"/>
    <col min="7930" max="7930" width="6.42578125" customWidth="1"/>
    <col min="7931" max="7931" width="1.5703125" customWidth="1"/>
    <col min="7932" max="7932" width="27.140625" customWidth="1"/>
    <col min="7933" max="7933" width="60.42578125" customWidth="1"/>
    <col min="7934" max="7934" width="11.140625" customWidth="1"/>
    <col min="8186" max="8186" width="6.42578125" customWidth="1"/>
    <col min="8187" max="8187" width="1.5703125" customWidth="1"/>
    <col min="8188" max="8188" width="27.140625" customWidth="1"/>
    <col min="8189" max="8189" width="60.42578125" customWidth="1"/>
    <col min="8190" max="8190" width="11.140625" customWidth="1"/>
    <col min="8442" max="8442" width="6.42578125" customWidth="1"/>
    <col min="8443" max="8443" width="1.5703125" customWidth="1"/>
    <col min="8444" max="8444" width="27.140625" customWidth="1"/>
    <col min="8445" max="8445" width="60.42578125" customWidth="1"/>
    <col min="8446" max="8446" width="11.140625" customWidth="1"/>
    <col min="8698" max="8698" width="6.42578125" customWidth="1"/>
    <col min="8699" max="8699" width="1.5703125" customWidth="1"/>
    <col min="8700" max="8700" width="27.140625" customWidth="1"/>
    <col min="8701" max="8701" width="60.42578125" customWidth="1"/>
    <col min="8702" max="8702" width="11.140625" customWidth="1"/>
    <col min="8954" max="8954" width="6.42578125" customWidth="1"/>
    <col min="8955" max="8955" width="1.5703125" customWidth="1"/>
    <col min="8956" max="8956" width="27.140625" customWidth="1"/>
    <col min="8957" max="8957" width="60.42578125" customWidth="1"/>
    <col min="8958" max="8958" width="11.140625" customWidth="1"/>
    <col min="9210" max="9210" width="6.42578125" customWidth="1"/>
    <col min="9211" max="9211" width="1.5703125" customWidth="1"/>
    <col min="9212" max="9212" width="27.140625" customWidth="1"/>
    <col min="9213" max="9213" width="60.42578125" customWidth="1"/>
    <col min="9214" max="9214" width="11.140625" customWidth="1"/>
    <col min="9466" max="9466" width="6.42578125" customWidth="1"/>
    <col min="9467" max="9467" width="1.5703125" customWidth="1"/>
    <col min="9468" max="9468" width="27.140625" customWidth="1"/>
    <col min="9469" max="9469" width="60.42578125" customWidth="1"/>
    <col min="9470" max="9470" width="11.140625" customWidth="1"/>
    <col min="9722" max="9722" width="6.42578125" customWidth="1"/>
    <col min="9723" max="9723" width="1.5703125" customWidth="1"/>
    <col min="9724" max="9724" width="27.140625" customWidth="1"/>
    <col min="9725" max="9725" width="60.42578125" customWidth="1"/>
    <col min="9726" max="9726" width="11.140625" customWidth="1"/>
    <col min="9978" max="9978" width="6.42578125" customWidth="1"/>
    <col min="9979" max="9979" width="1.5703125" customWidth="1"/>
    <col min="9980" max="9980" width="27.140625" customWidth="1"/>
    <col min="9981" max="9981" width="60.42578125" customWidth="1"/>
    <col min="9982" max="9982" width="11.140625" customWidth="1"/>
    <col min="10234" max="10234" width="6.42578125" customWidth="1"/>
    <col min="10235" max="10235" width="1.5703125" customWidth="1"/>
    <col min="10236" max="10236" width="27.140625" customWidth="1"/>
    <col min="10237" max="10237" width="60.42578125" customWidth="1"/>
    <col min="10238" max="10238" width="11.140625" customWidth="1"/>
    <col min="10490" max="10490" width="6.42578125" customWidth="1"/>
    <col min="10491" max="10491" width="1.5703125" customWidth="1"/>
    <col min="10492" max="10492" width="27.140625" customWidth="1"/>
    <col min="10493" max="10493" width="60.42578125" customWidth="1"/>
    <col min="10494" max="10494" width="11.140625" customWidth="1"/>
    <col min="10746" max="10746" width="6.42578125" customWidth="1"/>
    <col min="10747" max="10747" width="1.5703125" customWidth="1"/>
    <col min="10748" max="10748" width="27.140625" customWidth="1"/>
    <col min="10749" max="10749" width="60.42578125" customWidth="1"/>
    <col min="10750" max="10750" width="11.140625" customWidth="1"/>
    <col min="11002" max="11002" width="6.42578125" customWidth="1"/>
    <col min="11003" max="11003" width="1.5703125" customWidth="1"/>
    <col min="11004" max="11004" width="27.140625" customWidth="1"/>
    <col min="11005" max="11005" width="60.42578125" customWidth="1"/>
    <col min="11006" max="11006" width="11.140625" customWidth="1"/>
    <col min="11258" max="11258" width="6.42578125" customWidth="1"/>
    <col min="11259" max="11259" width="1.5703125" customWidth="1"/>
    <col min="11260" max="11260" width="27.140625" customWidth="1"/>
    <col min="11261" max="11261" width="60.42578125" customWidth="1"/>
    <col min="11262" max="11262" width="11.140625" customWidth="1"/>
    <col min="11514" max="11514" width="6.42578125" customWidth="1"/>
    <col min="11515" max="11515" width="1.5703125" customWidth="1"/>
    <col min="11516" max="11516" width="27.140625" customWidth="1"/>
    <col min="11517" max="11517" width="60.42578125" customWidth="1"/>
    <col min="11518" max="11518" width="11.140625" customWidth="1"/>
    <col min="11770" max="11770" width="6.42578125" customWidth="1"/>
    <col min="11771" max="11771" width="1.5703125" customWidth="1"/>
    <col min="11772" max="11772" width="27.140625" customWidth="1"/>
    <col min="11773" max="11773" width="60.42578125" customWidth="1"/>
    <col min="11774" max="11774" width="11.140625" customWidth="1"/>
    <col min="12026" max="12026" width="6.42578125" customWidth="1"/>
    <col min="12027" max="12027" width="1.5703125" customWidth="1"/>
    <col min="12028" max="12028" width="27.140625" customWidth="1"/>
    <col min="12029" max="12029" width="60.42578125" customWidth="1"/>
    <col min="12030" max="12030" width="11.140625" customWidth="1"/>
    <col min="12282" max="12282" width="6.42578125" customWidth="1"/>
    <col min="12283" max="12283" width="1.5703125" customWidth="1"/>
    <col min="12284" max="12284" width="27.140625" customWidth="1"/>
    <col min="12285" max="12285" width="60.42578125" customWidth="1"/>
    <col min="12286" max="12286" width="11.140625" customWidth="1"/>
    <col min="12538" max="12538" width="6.42578125" customWidth="1"/>
    <col min="12539" max="12539" width="1.5703125" customWidth="1"/>
    <col min="12540" max="12540" width="27.140625" customWidth="1"/>
    <col min="12541" max="12541" width="60.42578125" customWidth="1"/>
    <col min="12542" max="12542" width="11.140625" customWidth="1"/>
    <col min="12794" max="12794" width="6.42578125" customWidth="1"/>
    <col min="12795" max="12795" width="1.5703125" customWidth="1"/>
    <col min="12796" max="12796" width="27.140625" customWidth="1"/>
    <col min="12797" max="12797" width="60.42578125" customWidth="1"/>
    <col min="12798" max="12798" width="11.140625" customWidth="1"/>
    <col min="13050" max="13050" width="6.42578125" customWidth="1"/>
    <col min="13051" max="13051" width="1.5703125" customWidth="1"/>
    <col min="13052" max="13052" width="27.140625" customWidth="1"/>
    <col min="13053" max="13053" width="60.42578125" customWidth="1"/>
    <col min="13054" max="13054" width="11.140625" customWidth="1"/>
    <col min="13306" max="13306" width="6.42578125" customWidth="1"/>
    <col min="13307" max="13307" width="1.5703125" customWidth="1"/>
    <col min="13308" max="13308" width="27.140625" customWidth="1"/>
    <col min="13309" max="13309" width="60.42578125" customWidth="1"/>
    <col min="13310" max="13310" width="11.140625" customWidth="1"/>
    <col min="13562" max="13562" width="6.42578125" customWidth="1"/>
    <col min="13563" max="13563" width="1.5703125" customWidth="1"/>
    <col min="13564" max="13564" width="27.140625" customWidth="1"/>
    <col min="13565" max="13565" width="60.42578125" customWidth="1"/>
    <col min="13566" max="13566" width="11.140625" customWidth="1"/>
    <col min="13818" max="13818" width="6.42578125" customWidth="1"/>
    <col min="13819" max="13819" width="1.5703125" customWidth="1"/>
    <col min="13820" max="13820" width="27.140625" customWidth="1"/>
    <col min="13821" max="13821" width="60.42578125" customWidth="1"/>
    <col min="13822" max="13822" width="11.140625" customWidth="1"/>
    <col min="14074" max="14074" width="6.42578125" customWidth="1"/>
    <col min="14075" max="14075" width="1.5703125" customWidth="1"/>
    <col min="14076" max="14076" width="27.140625" customWidth="1"/>
    <col min="14077" max="14077" width="60.42578125" customWidth="1"/>
    <col min="14078" max="14078" width="11.140625" customWidth="1"/>
    <col min="14330" max="14330" width="6.42578125" customWidth="1"/>
    <col min="14331" max="14331" width="1.5703125" customWidth="1"/>
    <col min="14332" max="14332" width="27.140625" customWidth="1"/>
    <col min="14333" max="14333" width="60.42578125" customWidth="1"/>
    <col min="14334" max="14334" width="11.140625" customWidth="1"/>
    <col min="14586" max="14586" width="6.42578125" customWidth="1"/>
    <col min="14587" max="14587" width="1.5703125" customWidth="1"/>
    <col min="14588" max="14588" width="27.140625" customWidth="1"/>
    <col min="14589" max="14589" width="60.42578125" customWidth="1"/>
    <col min="14590" max="14590" width="11.140625" customWidth="1"/>
    <col min="14842" max="14842" width="6.42578125" customWidth="1"/>
    <col min="14843" max="14843" width="1.5703125" customWidth="1"/>
    <col min="14844" max="14844" width="27.140625" customWidth="1"/>
    <col min="14845" max="14845" width="60.42578125" customWidth="1"/>
    <col min="14846" max="14846" width="11.140625" customWidth="1"/>
    <col min="15098" max="15098" width="6.42578125" customWidth="1"/>
    <col min="15099" max="15099" width="1.5703125" customWidth="1"/>
    <col min="15100" max="15100" width="27.140625" customWidth="1"/>
    <col min="15101" max="15101" width="60.42578125" customWidth="1"/>
    <col min="15102" max="15102" width="11.140625" customWidth="1"/>
    <col min="15354" max="15354" width="6.42578125" customWidth="1"/>
    <col min="15355" max="15355" width="1.5703125" customWidth="1"/>
    <col min="15356" max="15356" width="27.140625" customWidth="1"/>
    <col min="15357" max="15357" width="60.42578125" customWidth="1"/>
    <col min="15358" max="15358" width="11.140625" customWidth="1"/>
    <col min="15610" max="15610" width="6.42578125" customWidth="1"/>
    <col min="15611" max="15611" width="1.5703125" customWidth="1"/>
    <col min="15612" max="15612" width="27.140625" customWidth="1"/>
    <col min="15613" max="15613" width="60.42578125" customWidth="1"/>
    <col min="15614" max="15614" width="11.140625" customWidth="1"/>
    <col min="15866" max="15866" width="6.42578125" customWidth="1"/>
    <col min="15867" max="15867" width="1.5703125" customWidth="1"/>
    <col min="15868" max="15868" width="27.140625" customWidth="1"/>
    <col min="15869" max="15869" width="60.42578125" customWidth="1"/>
    <col min="15870" max="15870" width="11.140625" customWidth="1"/>
    <col min="16122" max="16122" width="6.42578125" customWidth="1"/>
    <col min="16123" max="16123" width="1.5703125" customWidth="1"/>
    <col min="16124" max="16124" width="27.140625" customWidth="1"/>
    <col min="16125" max="16125" width="60.42578125" customWidth="1"/>
    <col min="16126" max="16126" width="11.140625" customWidth="1"/>
  </cols>
  <sheetData>
    <row r="1" spans="1:4" ht="27.75" x14ac:dyDescent="0.2">
      <c r="C1" s="108" t="s">
        <v>61</v>
      </c>
      <c r="D1" s="108"/>
    </row>
    <row r="2" spans="1:4" ht="20.25" x14ac:dyDescent="0.2">
      <c r="C2" s="109" t="s">
        <v>62</v>
      </c>
      <c r="D2" s="109"/>
    </row>
    <row r="4" spans="1:4" x14ac:dyDescent="0.2">
      <c r="A4" s="110" t="s">
        <v>63</v>
      </c>
      <c r="B4" s="110"/>
      <c r="C4" s="110"/>
      <c r="D4" s="110"/>
    </row>
    <row r="5" spans="1:4" x14ac:dyDescent="0.2">
      <c r="A5" s="66" t="s">
        <v>64</v>
      </c>
      <c r="B5" s="67"/>
      <c r="C5" s="68"/>
      <c r="D5" s="69"/>
    </row>
    <row r="6" spans="1:4" ht="29.25" customHeight="1" x14ac:dyDescent="0.2">
      <c r="A6" s="70"/>
      <c r="C6" s="111" t="s">
        <v>167</v>
      </c>
      <c r="D6" s="112"/>
    </row>
    <row r="7" spans="1:4" x14ac:dyDescent="0.2">
      <c r="A7" s="71"/>
      <c r="B7" s="72"/>
      <c r="D7" s="73"/>
    </row>
    <row r="8" spans="1:4" x14ac:dyDescent="0.2">
      <c r="A8" s="81" t="s">
        <v>165</v>
      </c>
      <c r="B8" s="82"/>
      <c r="C8" s="83"/>
      <c r="D8" s="84" t="s">
        <v>169</v>
      </c>
    </row>
    <row r="9" spans="1:4" x14ac:dyDescent="0.2">
      <c r="A9" s="86" t="s">
        <v>12</v>
      </c>
      <c r="B9" s="87"/>
      <c r="C9" s="88" t="s">
        <v>65</v>
      </c>
      <c r="D9" s="73"/>
    </row>
    <row r="10" spans="1:4" x14ac:dyDescent="0.2">
      <c r="A10" s="74" t="s">
        <v>13</v>
      </c>
      <c r="B10" s="59"/>
      <c r="C10" s="60" t="s">
        <v>89</v>
      </c>
      <c r="D10" s="75"/>
    </row>
    <row r="11" spans="1:4" x14ac:dyDescent="0.2">
      <c r="A11" s="70"/>
      <c r="C11" s="61" t="s">
        <v>0</v>
      </c>
      <c r="D11" s="76" t="s">
        <v>66</v>
      </c>
    </row>
    <row r="12" spans="1:4" x14ac:dyDescent="0.2">
      <c r="A12" s="70"/>
      <c r="C12" s="62" t="s">
        <v>170</v>
      </c>
      <c r="D12" s="77" t="s">
        <v>261</v>
      </c>
    </row>
    <row r="13" spans="1:4" x14ac:dyDescent="0.2">
      <c r="A13" s="70"/>
      <c r="C13" s="62" t="s">
        <v>171</v>
      </c>
      <c r="D13" s="77" t="s">
        <v>262</v>
      </c>
    </row>
    <row r="14" spans="1:4" x14ac:dyDescent="0.2">
      <c r="A14" s="70"/>
      <c r="C14" s="62"/>
      <c r="D14" s="79"/>
    </row>
    <row r="15" spans="1:4" x14ac:dyDescent="0.2">
      <c r="A15" s="78"/>
      <c r="B15" s="58"/>
      <c r="C15" s="61" t="s">
        <v>23</v>
      </c>
      <c r="D15" s="80" t="s">
        <v>243</v>
      </c>
    </row>
    <row r="16" spans="1:4" x14ac:dyDescent="0.2">
      <c r="A16" s="78"/>
      <c r="B16" s="58"/>
      <c r="C16" s="63"/>
      <c r="D16" s="80"/>
    </row>
    <row r="17" spans="1:4" x14ac:dyDescent="0.2">
      <c r="A17" s="74" t="s">
        <v>67</v>
      </c>
      <c r="B17" s="59"/>
      <c r="C17" s="60" t="s">
        <v>90</v>
      </c>
      <c r="D17" s="75"/>
    </row>
    <row r="18" spans="1:4" x14ac:dyDescent="0.2">
      <c r="A18" s="70"/>
      <c r="C18" s="61" t="s">
        <v>0</v>
      </c>
      <c r="D18" s="76" t="s">
        <v>66</v>
      </c>
    </row>
    <row r="19" spans="1:4" x14ac:dyDescent="0.2">
      <c r="A19" s="70"/>
      <c r="C19" s="62" t="s">
        <v>171</v>
      </c>
      <c r="D19" s="77" t="s">
        <v>244</v>
      </c>
    </row>
    <row r="20" spans="1:4" x14ac:dyDescent="0.2">
      <c r="A20" s="78"/>
      <c r="B20" s="58"/>
      <c r="C20" s="62"/>
      <c r="D20" s="77"/>
    </row>
    <row r="21" spans="1:4" x14ac:dyDescent="0.2">
      <c r="A21" s="78"/>
      <c r="B21" s="58"/>
      <c r="C21" s="61" t="s">
        <v>23</v>
      </c>
      <c r="D21" s="80" t="s">
        <v>245</v>
      </c>
    </row>
    <row r="22" spans="1:4" x14ac:dyDescent="0.2">
      <c r="A22" s="78"/>
      <c r="B22" s="58"/>
      <c r="C22" s="58"/>
      <c r="D22" s="73"/>
    </row>
    <row r="23" spans="1:4" x14ac:dyDescent="0.2">
      <c r="A23" s="74" t="s">
        <v>18</v>
      </c>
      <c r="B23" s="59"/>
      <c r="C23" s="60" t="s">
        <v>178</v>
      </c>
      <c r="D23" s="75"/>
    </row>
    <row r="24" spans="1:4" x14ac:dyDescent="0.2">
      <c r="A24" s="70"/>
      <c r="C24" s="61" t="s">
        <v>0</v>
      </c>
      <c r="D24" s="76" t="s">
        <v>66</v>
      </c>
    </row>
    <row r="25" spans="1:4" x14ac:dyDescent="0.2">
      <c r="A25" s="70"/>
      <c r="C25" s="62" t="s">
        <v>170</v>
      </c>
      <c r="D25" s="77" t="s">
        <v>263</v>
      </c>
    </row>
    <row r="26" spans="1:4" x14ac:dyDescent="0.2">
      <c r="A26" s="70"/>
      <c r="C26" s="62"/>
      <c r="D26" s="77"/>
    </row>
    <row r="27" spans="1:4" x14ac:dyDescent="0.2">
      <c r="A27" s="78"/>
      <c r="B27" s="58"/>
      <c r="C27" s="61" t="s">
        <v>23</v>
      </c>
      <c r="D27" s="80" t="s">
        <v>246</v>
      </c>
    </row>
    <row r="28" spans="1:4" x14ac:dyDescent="0.2">
      <c r="A28" s="78"/>
      <c r="B28" s="58"/>
      <c r="C28" s="58"/>
      <c r="D28" s="73"/>
    </row>
    <row r="29" spans="1:4" x14ac:dyDescent="0.2">
      <c r="A29" s="74" t="s">
        <v>68</v>
      </c>
      <c r="B29" s="59"/>
      <c r="C29" s="60" t="s">
        <v>172</v>
      </c>
      <c r="D29" s="75"/>
    </row>
    <row r="30" spans="1:4" x14ac:dyDescent="0.2">
      <c r="A30" s="70"/>
      <c r="C30" s="61" t="s">
        <v>0</v>
      </c>
      <c r="D30" s="76" t="s">
        <v>66</v>
      </c>
    </row>
    <row r="31" spans="1:4" x14ac:dyDescent="0.2">
      <c r="A31" s="70"/>
      <c r="C31" s="61"/>
      <c r="D31" s="76" t="s">
        <v>70</v>
      </c>
    </row>
    <row r="32" spans="1:4" x14ac:dyDescent="0.2">
      <c r="A32" s="70"/>
      <c r="C32" s="62" t="s">
        <v>171</v>
      </c>
      <c r="D32" s="77" t="s">
        <v>264</v>
      </c>
    </row>
    <row r="33" spans="1:4" x14ac:dyDescent="0.2">
      <c r="A33" s="70"/>
      <c r="C33" s="62"/>
      <c r="D33" s="77"/>
    </row>
    <row r="34" spans="1:4" x14ac:dyDescent="0.2">
      <c r="A34" s="78"/>
      <c r="B34" s="58"/>
      <c r="C34" s="61" t="s">
        <v>23</v>
      </c>
      <c r="D34" s="80" t="s">
        <v>247</v>
      </c>
    </row>
    <row r="35" spans="1:4" x14ac:dyDescent="0.2">
      <c r="A35" s="78"/>
      <c r="B35" s="58"/>
      <c r="C35" s="58"/>
      <c r="D35" s="73"/>
    </row>
    <row r="36" spans="1:4" x14ac:dyDescent="0.2">
      <c r="A36" s="74" t="s">
        <v>69</v>
      </c>
      <c r="B36" s="59"/>
      <c r="C36" s="60" t="s">
        <v>294</v>
      </c>
      <c r="D36" s="75"/>
    </row>
    <row r="37" spans="1:4" x14ac:dyDescent="0.2">
      <c r="A37" s="70"/>
      <c r="C37" s="61" t="s">
        <v>0</v>
      </c>
      <c r="D37" s="76" t="s">
        <v>66</v>
      </c>
    </row>
    <row r="38" spans="1:4" x14ac:dyDescent="0.2">
      <c r="A38" s="70"/>
      <c r="C38" s="62" t="s">
        <v>170</v>
      </c>
      <c r="D38" s="77" t="s">
        <v>336</v>
      </c>
    </row>
    <row r="39" spans="1:4" x14ac:dyDescent="0.2">
      <c r="A39" s="70"/>
      <c r="C39" s="62"/>
      <c r="D39" s="77"/>
    </row>
    <row r="40" spans="1:4" x14ac:dyDescent="0.2">
      <c r="A40" s="78"/>
      <c r="B40" s="58"/>
      <c r="C40" s="61" t="s">
        <v>23</v>
      </c>
      <c r="D40" s="80" t="s">
        <v>328</v>
      </c>
    </row>
    <row r="41" spans="1:4" x14ac:dyDescent="0.2">
      <c r="A41" s="78"/>
      <c r="B41" s="58"/>
      <c r="C41" s="58"/>
      <c r="D41" s="73"/>
    </row>
    <row r="42" spans="1:4" x14ac:dyDescent="0.2">
      <c r="A42" s="74" t="s">
        <v>71</v>
      </c>
      <c r="B42" s="59"/>
      <c r="C42" s="60" t="s">
        <v>189</v>
      </c>
      <c r="D42" s="75"/>
    </row>
    <row r="43" spans="1:4" x14ac:dyDescent="0.2">
      <c r="A43" s="70"/>
      <c r="C43" s="61" t="s">
        <v>0</v>
      </c>
      <c r="D43" s="76" t="s">
        <v>66</v>
      </c>
    </row>
    <row r="44" spans="1:4" x14ac:dyDescent="0.2">
      <c r="A44" s="70"/>
      <c r="C44" s="62" t="s">
        <v>170</v>
      </c>
      <c r="D44" s="77" t="s">
        <v>265</v>
      </c>
    </row>
    <row r="45" spans="1:4" x14ac:dyDescent="0.2">
      <c r="A45" s="70"/>
      <c r="C45" s="62"/>
      <c r="D45" s="77"/>
    </row>
    <row r="46" spans="1:4" x14ac:dyDescent="0.2">
      <c r="A46" s="78"/>
      <c r="B46" s="58"/>
      <c r="C46" s="61" t="s">
        <v>23</v>
      </c>
      <c r="D46" s="80" t="s">
        <v>248</v>
      </c>
    </row>
    <row r="47" spans="1:4" x14ac:dyDescent="0.2">
      <c r="A47" s="78"/>
      <c r="B47" s="58"/>
      <c r="C47" s="58"/>
      <c r="D47" s="73"/>
    </row>
    <row r="48" spans="1:4" x14ac:dyDescent="0.2">
      <c r="A48" s="74" t="s">
        <v>72</v>
      </c>
      <c r="B48" s="59"/>
      <c r="C48" s="60" t="s">
        <v>190</v>
      </c>
      <c r="D48" s="75"/>
    </row>
    <row r="49" spans="1:4" x14ac:dyDescent="0.2">
      <c r="A49" s="70"/>
      <c r="C49" s="61" t="s">
        <v>0</v>
      </c>
      <c r="D49" s="76" t="s">
        <v>66</v>
      </c>
    </row>
    <row r="50" spans="1:4" x14ac:dyDescent="0.2">
      <c r="A50" s="70"/>
      <c r="C50" s="62" t="s">
        <v>170</v>
      </c>
      <c r="D50" s="77" t="s">
        <v>266</v>
      </c>
    </row>
    <row r="51" spans="1:4" x14ac:dyDescent="0.2">
      <c r="A51" s="70"/>
      <c r="C51" s="62"/>
      <c r="D51" s="77"/>
    </row>
    <row r="52" spans="1:4" x14ac:dyDescent="0.2">
      <c r="A52" s="78"/>
      <c r="B52" s="58"/>
      <c r="C52" s="61" t="s">
        <v>23</v>
      </c>
      <c r="D52" s="80" t="s">
        <v>249</v>
      </c>
    </row>
    <row r="53" spans="1:4" x14ac:dyDescent="0.2">
      <c r="A53" s="78"/>
      <c r="B53" s="58"/>
      <c r="C53" s="58"/>
      <c r="D53" s="73"/>
    </row>
    <row r="54" spans="1:4" x14ac:dyDescent="0.2">
      <c r="A54" s="74" t="s">
        <v>73</v>
      </c>
      <c r="B54" s="59"/>
      <c r="C54" s="60" t="s">
        <v>179</v>
      </c>
      <c r="D54" s="75"/>
    </row>
    <row r="55" spans="1:4" x14ac:dyDescent="0.2">
      <c r="A55" s="70"/>
      <c r="C55" s="61" t="s">
        <v>0</v>
      </c>
      <c r="D55" s="76" t="s">
        <v>66</v>
      </c>
    </row>
    <row r="56" spans="1:4" x14ac:dyDescent="0.2">
      <c r="A56" s="70"/>
      <c r="C56" s="62" t="s">
        <v>170</v>
      </c>
      <c r="D56" s="77" t="s">
        <v>267</v>
      </c>
    </row>
    <row r="57" spans="1:4" x14ac:dyDescent="0.2">
      <c r="A57" s="70"/>
      <c r="C57" s="62"/>
      <c r="D57" s="77"/>
    </row>
    <row r="58" spans="1:4" x14ac:dyDescent="0.2">
      <c r="A58" s="78"/>
      <c r="B58" s="58"/>
      <c r="C58" s="61" t="s">
        <v>23</v>
      </c>
      <c r="D58" s="80" t="s">
        <v>250</v>
      </c>
    </row>
    <row r="59" spans="1:4" x14ac:dyDescent="0.2">
      <c r="A59" s="78"/>
      <c r="B59" s="58"/>
      <c r="C59" s="58"/>
      <c r="D59" s="73"/>
    </row>
    <row r="60" spans="1:4" x14ac:dyDescent="0.2">
      <c r="A60" s="74" t="s">
        <v>74</v>
      </c>
      <c r="B60" s="59"/>
      <c r="C60" s="60" t="s">
        <v>113</v>
      </c>
      <c r="D60" s="75"/>
    </row>
    <row r="61" spans="1:4" x14ac:dyDescent="0.2">
      <c r="A61" s="70"/>
      <c r="C61" s="61" t="s">
        <v>0</v>
      </c>
      <c r="D61" s="76" t="s">
        <v>66</v>
      </c>
    </row>
    <row r="62" spans="1:4" x14ac:dyDescent="0.2">
      <c r="A62" s="70"/>
      <c r="C62" s="62" t="s">
        <v>171</v>
      </c>
      <c r="D62" s="77" t="s">
        <v>268</v>
      </c>
    </row>
    <row r="63" spans="1:4" x14ac:dyDescent="0.2">
      <c r="A63" s="70"/>
      <c r="C63" s="62"/>
      <c r="D63" s="77"/>
    </row>
    <row r="64" spans="1:4" x14ac:dyDescent="0.2">
      <c r="A64" s="78"/>
      <c r="B64" s="58"/>
      <c r="C64" s="61" t="s">
        <v>23</v>
      </c>
      <c r="D64" s="80" t="s">
        <v>251</v>
      </c>
    </row>
    <row r="65" spans="1:4" x14ac:dyDescent="0.2">
      <c r="A65" s="78"/>
      <c r="B65" s="58"/>
      <c r="C65" s="58"/>
      <c r="D65" s="73"/>
    </row>
    <row r="66" spans="1:4" x14ac:dyDescent="0.2">
      <c r="A66" s="74" t="s">
        <v>75</v>
      </c>
      <c r="B66" s="59"/>
      <c r="C66" s="60" t="s">
        <v>211</v>
      </c>
      <c r="D66" s="75"/>
    </row>
    <row r="67" spans="1:4" x14ac:dyDescent="0.2">
      <c r="A67" s="70"/>
      <c r="C67" s="61" t="s">
        <v>0</v>
      </c>
      <c r="D67" s="76" t="s">
        <v>66</v>
      </c>
    </row>
    <row r="68" spans="1:4" x14ac:dyDescent="0.2">
      <c r="A68" s="70"/>
      <c r="C68" s="62" t="s">
        <v>171</v>
      </c>
      <c r="D68" s="77" t="s">
        <v>337</v>
      </c>
    </row>
    <row r="69" spans="1:4" x14ac:dyDescent="0.2">
      <c r="A69" s="70"/>
      <c r="C69" s="62" t="s">
        <v>170</v>
      </c>
      <c r="D69" s="77" t="s">
        <v>338</v>
      </c>
    </row>
    <row r="70" spans="1:4" x14ac:dyDescent="0.2">
      <c r="A70" s="70"/>
      <c r="C70" s="62" t="s">
        <v>170</v>
      </c>
      <c r="D70" s="77" t="s">
        <v>269</v>
      </c>
    </row>
    <row r="71" spans="1:4" x14ac:dyDescent="0.2">
      <c r="A71" s="70"/>
      <c r="C71" s="62" t="s">
        <v>170</v>
      </c>
      <c r="D71" s="77" t="s">
        <v>270</v>
      </c>
    </row>
    <row r="72" spans="1:4" x14ac:dyDescent="0.2">
      <c r="A72" s="70"/>
      <c r="C72" s="62"/>
      <c r="D72" s="77"/>
    </row>
    <row r="73" spans="1:4" x14ac:dyDescent="0.2">
      <c r="A73" s="78"/>
      <c r="B73" s="58"/>
      <c r="C73" s="61" t="s">
        <v>23</v>
      </c>
      <c r="D73" s="80" t="s">
        <v>329</v>
      </c>
    </row>
    <row r="74" spans="1:4" x14ac:dyDescent="0.2">
      <c r="A74" s="78"/>
      <c r="B74" s="58"/>
      <c r="C74" s="58"/>
      <c r="D74" s="73"/>
    </row>
    <row r="75" spans="1:4" x14ac:dyDescent="0.2">
      <c r="A75" s="74" t="s">
        <v>173</v>
      </c>
      <c r="B75" s="59"/>
      <c r="C75" s="60" t="s">
        <v>210</v>
      </c>
      <c r="D75" s="75"/>
    </row>
    <row r="76" spans="1:4" x14ac:dyDescent="0.2">
      <c r="A76" s="70"/>
      <c r="C76" s="61" t="s">
        <v>0</v>
      </c>
      <c r="D76" s="76" t="s">
        <v>66</v>
      </c>
    </row>
    <row r="77" spans="1:4" x14ac:dyDescent="0.2">
      <c r="A77" s="70"/>
      <c r="C77" s="62" t="s">
        <v>76</v>
      </c>
      <c r="D77" s="77" t="s">
        <v>330</v>
      </c>
    </row>
    <row r="78" spans="1:4" x14ac:dyDescent="0.2">
      <c r="A78" s="70"/>
      <c r="C78" s="62"/>
      <c r="D78" s="77"/>
    </row>
    <row r="79" spans="1:4" x14ac:dyDescent="0.2">
      <c r="A79" s="78"/>
      <c r="B79" s="58"/>
      <c r="C79" s="61" t="s">
        <v>23</v>
      </c>
      <c r="D79" s="80" t="s">
        <v>331</v>
      </c>
    </row>
    <row r="80" spans="1:4" x14ac:dyDescent="0.2">
      <c r="A80" s="78"/>
      <c r="B80" s="58"/>
      <c r="C80" s="58"/>
      <c r="D80" s="73"/>
    </row>
    <row r="81" spans="1:4" x14ac:dyDescent="0.2">
      <c r="A81" s="74" t="s">
        <v>173</v>
      </c>
      <c r="B81" s="59"/>
      <c r="C81" s="60" t="s">
        <v>135</v>
      </c>
      <c r="D81" s="75"/>
    </row>
    <row r="82" spans="1:4" x14ac:dyDescent="0.2">
      <c r="A82" s="70"/>
      <c r="C82" s="61" t="s">
        <v>0</v>
      </c>
      <c r="D82" s="76" t="s">
        <v>66</v>
      </c>
    </row>
    <row r="83" spans="1:4" x14ac:dyDescent="0.2">
      <c r="A83" s="70"/>
      <c r="C83" s="62" t="s">
        <v>76</v>
      </c>
      <c r="D83" s="77" t="s">
        <v>339</v>
      </c>
    </row>
    <row r="84" spans="1:4" x14ac:dyDescent="0.2">
      <c r="A84" s="70"/>
      <c r="C84" s="62"/>
      <c r="D84" s="77"/>
    </row>
    <row r="85" spans="1:4" x14ac:dyDescent="0.2">
      <c r="A85" s="78"/>
      <c r="B85" s="58"/>
      <c r="C85" s="61" t="s">
        <v>23</v>
      </c>
      <c r="D85" s="80" t="s">
        <v>332</v>
      </c>
    </row>
    <row r="86" spans="1:4" x14ac:dyDescent="0.2">
      <c r="A86" s="78"/>
      <c r="B86" s="58"/>
      <c r="C86" s="58"/>
      <c r="D86" s="73"/>
    </row>
    <row r="87" spans="1:4" x14ac:dyDescent="0.2">
      <c r="A87" s="74" t="s">
        <v>176</v>
      </c>
      <c r="B87" s="59"/>
      <c r="C87" s="60" t="s">
        <v>175</v>
      </c>
      <c r="D87" s="75"/>
    </row>
    <row r="88" spans="1:4" x14ac:dyDescent="0.2">
      <c r="A88" s="70"/>
      <c r="C88" s="61" t="s">
        <v>0</v>
      </c>
      <c r="D88" s="76" t="s">
        <v>66</v>
      </c>
    </row>
    <row r="89" spans="1:4" x14ac:dyDescent="0.2">
      <c r="A89" s="70"/>
      <c r="C89" s="62" t="s">
        <v>174</v>
      </c>
      <c r="D89" s="77" t="s">
        <v>252</v>
      </c>
    </row>
    <row r="90" spans="1:4" x14ac:dyDescent="0.2">
      <c r="A90" s="78"/>
      <c r="B90" s="58"/>
      <c r="C90" s="62"/>
      <c r="D90" s="77"/>
    </row>
    <row r="91" spans="1:4" x14ac:dyDescent="0.2">
      <c r="A91" s="78"/>
      <c r="B91" s="58"/>
      <c r="C91" s="61" t="s">
        <v>23</v>
      </c>
      <c r="D91" s="80" t="s">
        <v>253</v>
      </c>
    </row>
    <row r="92" spans="1:4" x14ac:dyDescent="0.2">
      <c r="A92" s="78"/>
      <c r="B92" s="58"/>
      <c r="C92" s="58"/>
      <c r="D92" s="73"/>
    </row>
    <row r="93" spans="1:4" x14ac:dyDescent="0.2">
      <c r="A93" s="78"/>
      <c r="B93" s="58"/>
      <c r="C93" s="58"/>
      <c r="D93" s="73"/>
    </row>
    <row r="94" spans="1:4" x14ac:dyDescent="0.2">
      <c r="A94" s="74" t="s">
        <v>19</v>
      </c>
      <c r="B94" s="59"/>
      <c r="C94" s="60" t="s">
        <v>117</v>
      </c>
      <c r="D94" s="73"/>
    </row>
    <row r="95" spans="1:4" x14ac:dyDescent="0.2">
      <c r="A95" s="74" t="s">
        <v>20</v>
      </c>
      <c r="B95" s="59"/>
      <c r="C95" s="60" t="s">
        <v>132</v>
      </c>
      <c r="D95" s="75"/>
    </row>
    <row r="96" spans="1:4" x14ac:dyDescent="0.2">
      <c r="A96" s="70"/>
      <c r="C96" s="61" t="s">
        <v>0</v>
      </c>
      <c r="D96" s="76" t="s">
        <v>66</v>
      </c>
    </row>
    <row r="97" spans="1:4" x14ac:dyDescent="0.2">
      <c r="A97" s="70"/>
      <c r="C97" s="61"/>
      <c r="D97" s="76" t="s">
        <v>70</v>
      </c>
    </row>
    <row r="98" spans="1:4" x14ac:dyDescent="0.2">
      <c r="A98" s="70"/>
      <c r="C98" s="62" t="s">
        <v>171</v>
      </c>
      <c r="D98" s="77" t="s">
        <v>254</v>
      </c>
    </row>
    <row r="99" spans="1:4" x14ac:dyDescent="0.2">
      <c r="A99" s="78"/>
      <c r="B99" s="58"/>
      <c r="C99" s="62"/>
      <c r="D99" s="77"/>
    </row>
    <row r="100" spans="1:4" x14ac:dyDescent="0.2">
      <c r="A100" s="78"/>
      <c r="B100" s="58"/>
      <c r="C100" s="61" t="s">
        <v>23</v>
      </c>
      <c r="D100" s="80" t="s">
        <v>333</v>
      </c>
    </row>
    <row r="101" spans="1:4" x14ac:dyDescent="0.2">
      <c r="A101" s="78"/>
      <c r="B101" s="58"/>
      <c r="C101" s="58"/>
      <c r="D101" s="73"/>
    </row>
    <row r="102" spans="1:4" x14ac:dyDescent="0.2">
      <c r="A102" s="74" t="s">
        <v>21</v>
      </c>
      <c r="B102" s="59"/>
      <c r="C102" s="60" t="s">
        <v>136</v>
      </c>
      <c r="D102" s="75"/>
    </row>
    <row r="103" spans="1:4" x14ac:dyDescent="0.2">
      <c r="A103" s="70"/>
      <c r="C103" s="61" t="s">
        <v>0</v>
      </c>
      <c r="D103" s="76" t="s">
        <v>66</v>
      </c>
    </row>
    <row r="104" spans="1:4" x14ac:dyDescent="0.2">
      <c r="A104" s="70"/>
      <c r="C104" s="61"/>
      <c r="D104" s="76" t="s">
        <v>70</v>
      </c>
    </row>
    <row r="105" spans="1:4" x14ac:dyDescent="0.2">
      <c r="A105" s="70"/>
      <c r="C105" s="62" t="s">
        <v>171</v>
      </c>
      <c r="D105" s="77" t="s">
        <v>271</v>
      </c>
    </row>
    <row r="106" spans="1:4" x14ac:dyDescent="0.2">
      <c r="A106" s="78"/>
      <c r="B106" s="58"/>
      <c r="C106" s="62"/>
      <c r="D106" s="79"/>
    </row>
    <row r="107" spans="1:4" x14ac:dyDescent="0.2">
      <c r="A107" s="78"/>
      <c r="B107" s="58"/>
      <c r="C107" s="61" t="s">
        <v>23</v>
      </c>
      <c r="D107" s="80" t="s">
        <v>255</v>
      </c>
    </row>
    <row r="108" spans="1:4" x14ac:dyDescent="0.2">
      <c r="A108" s="78"/>
      <c r="B108" s="58"/>
      <c r="C108" s="58"/>
      <c r="D108" s="73"/>
    </row>
    <row r="109" spans="1:4" x14ac:dyDescent="0.2">
      <c r="A109" s="74" t="s">
        <v>77</v>
      </c>
      <c r="B109" s="59"/>
      <c r="C109" s="60" t="s">
        <v>218</v>
      </c>
      <c r="D109" s="75"/>
    </row>
    <row r="110" spans="1:4" x14ac:dyDescent="0.2">
      <c r="A110" s="70"/>
      <c r="C110" s="61" t="s">
        <v>0</v>
      </c>
      <c r="D110" s="76" t="s">
        <v>66</v>
      </c>
    </row>
    <row r="111" spans="1:4" x14ac:dyDescent="0.2">
      <c r="A111" s="70"/>
      <c r="C111" s="61"/>
      <c r="D111" s="76" t="s">
        <v>70</v>
      </c>
    </row>
    <row r="112" spans="1:4" x14ac:dyDescent="0.2">
      <c r="A112" s="70"/>
      <c r="C112" s="62" t="s">
        <v>170</v>
      </c>
      <c r="D112" s="77" t="s">
        <v>272</v>
      </c>
    </row>
    <row r="113" spans="1:4" x14ac:dyDescent="0.2">
      <c r="A113" s="78"/>
      <c r="B113" s="58"/>
      <c r="C113" s="62" t="s">
        <v>171</v>
      </c>
      <c r="D113" s="77" t="s">
        <v>273</v>
      </c>
    </row>
    <row r="114" spans="1:4" x14ac:dyDescent="0.2">
      <c r="A114" s="78"/>
      <c r="B114" s="58"/>
      <c r="C114" s="62"/>
      <c r="D114" s="79"/>
    </row>
    <row r="115" spans="1:4" x14ac:dyDescent="0.2">
      <c r="A115" s="78"/>
      <c r="B115" s="58"/>
      <c r="C115" s="61" t="s">
        <v>23</v>
      </c>
      <c r="D115" s="80" t="s">
        <v>256</v>
      </c>
    </row>
    <row r="116" spans="1:4" x14ac:dyDescent="0.2">
      <c r="A116" s="78"/>
      <c r="B116" s="58"/>
      <c r="C116" s="58"/>
      <c r="D116" s="73"/>
    </row>
    <row r="117" spans="1:4" x14ac:dyDescent="0.2">
      <c r="A117" s="74" t="s">
        <v>78</v>
      </c>
      <c r="B117" s="59"/>
      <c r="C117" s="60" t="s">
        <v>326</v>
      </c>
      <c r="D117" s="75"/>
    </row>
    <row r="118" spans="1:4" x14ac:dyDescent="0.2">
      <c r="A118" s="70"/>
      <c r="C118" s="61" t="s">
        <v>0</v>
      </c>
      <c r="D118" s="76" t="s">
        <v>66</v>
      </c>
    </row>
    <row r="119" spans="1:4" x14ac:dyDescent="0.2">
      <c r="A119" s="70"/>
      <c r="C119" s="61"/>
      <c r="D119" s="76" t="s">
        <v>70</v>
      </c>
    </row>
    <row r="120" spans="1:4" x14ac:dyDescent="0.2">
      <c r="A120" s="70"/>
      <c r="C120" s="62" t="s">
        <v>170</v>
      </c>
      <c r="D120" s="77" t="s">
        <v>340</v>
      </c>
    </row>
    <row r="121" spans="1:4" x14ac:dyDescent="0.2">
      <c r="A121" s="78"/>
      <c r="B121" s="58"/>
      <c r="C121" s="62"/>
      <c r="D121" s="79"/>
    </row>
    <row r="122" spans="1:4" x14ac:dyDescent="0.2">
      <c r="A122" s="78"/>
      <c r="B122" s="58"/>
      <c r="C122" s="61" t="s">
        <v>23</v>
      </c>
      <c r="D122" s="80" t="s">
        <v>334</v>
      </c>
    </row>
    <row r="123" spans="1:4" x14ac:dyDescent="0.2">
      <c r="A123" s="78"/>
      <c r="B123" s="58"/>
      <c r="C123" s="58"/>
      <c r="D123" s="73"/>
    </row>
    <row r="124" spans="1:4" x14ac:dyDescent="0.2">
      <c r="A124" s="74" t="s">
        <v>79</v>
      </c>
      <c r="B124" s="59"/>
      <c r="C124" s="60" t="s">
        <v>327</v>
      </c>
      <c r="D124" s="73"/>
    </row>
    <row r="125" spans="1:4" x14ac:dyDescent="0.2">
      <c r="A125" s="70"/>
      <c r="C125" s="61" t="s">
        <v>0</v>
      </c>
      <c r="D125" s="76" t="s">
        <v>66</v>
      </c>
    </row>
    <row r="126" spans="1:4" x14ac:dyDescent="0.2">
      <c r="A126" s="70"/>
      <c r="C126" s="61"/>
      <c r="D126" s="76" t="s">
        <v>70</v>
      </c>
    </row>
    <row r="127" spans="1:4" x14ac:dyDescent="0.2">
      <c r="A127" s="70"/>
      <c r="C127" s="62" t="s">
        <v>170</v>
      </c>
      <c r="D127" s="77" t="s">
        <v>341</v>
      </c>
    </row>
    <row r="128" spans="1:4" x14ac:dyDescent="0.2">
      <c r="A128" s="78"/>
      <c r="B128" s="58"/>
      <c r="C128" s="62"/>
      <c r="D128" s="79"/>
    </row>
    <row r="129" spans="1:4" x14ac:dyDescent="0.2">
      <c r="A129" s="78"/>
      <c r="B129" s="58"/>
      <c r="C129" s="61" t="s">
        <v>23</v>
      </c>
      <c r="D129" s="80" t="s">
        <v>335</v>
      </c>
    </row>
    <row r="130" spans="1:4" x14ac:dyDescent="0.2">
      <c r="A130" s="78"/>
      <c r="B130" s="58"/>
      <c r="C130" s="58"/>
      <c r="D130" s="73"/>
    </row>
    <row r="131" spans="1:4" x14ac:dyDescent="0.2">
      <c r="A131" s="74" t="s">
        <v>80</v>
      </c>
      <c r="B131" s="59"/>
      <c r="C131" s="60" t="s">
        <v>325</v>
      </c>
      <c r="D131" s="75"/>
    </row>
    <row r="132" spans="1:4" x14ac:dyDescent="0.2">
      <c r="A132" s="70"/>
      <c r="C132" s="61" t="s">
        <v>0</v>
      </c>
      <c r="D132" s="76" t="s">
        <v>66</v>
      </c>
    </row>
    <row r="133" spans="1:4" x14ac:dyDescent="0.2">
      <c r="A133" s="70"/>
      <c r="C133" s="61"/>
      <c r="D133" s="76" t="s">
        <v>70</v>
      </c>
    </row>
    <row r="134" spans="1:4" x14ac:dyDescent="0.2">
      <c r="A134" s="70"/>
      <c r="C134" s="62" t="s">
        <v>170</v>
      </c>
      <c r="D134" s="77" t="s">
        <v>274</v>
      </c>
    </row>
    <row r="135" spans="1:4" x14ac:dyDescent="0.2">
      <c r="A135" s="78"/>
      <c r="B135" s="58"/>
      <c r="C135" s="62"/>
      <c r="D135" s="79"/>
    </row>
    <row r="136" spans="1:4" x14ac:dyDescent="0.2">
      <c r="A136" s="78"/>
      <c r="B136" s="58"/>
      <c r="C136" s="61" t="s">
        <v>23</v>
      </c>
      <c r="D136" s="80" t="s">
        <v>257</v>
      </c>
    </row>
    <row r="137" spans="1:4" x14ac:dyDescent="0.2">
      <c r="A137" s="78"/>
      <c r="B137" s="58"/>
      <c r="C137" s="58"/>
      <c r="D137" s="73"/>
    </row>
    <row r="138" spans="1:4" x14ac:dyDescent="0.2">
      <c r="A138" s="74" t="s">
        <v>81</v>
      </c>
      <c r="B138" s="59"/>
      <c r="C138" s="60" t="s">
        <v>177</v>
      </c>
      <c r="D138" s="75"/>
    </row>
    <row r="139" spans="1:4" x14ac:dyDescent="0.2">
      <c r="A139" s="70"/>
      <c r="C139" s="61" t="s">
        <v>0</v>
      </c>
      <c r="D139" s="76" t="s">
        <v>66</v>
      </c>
    </row>
    <row r="140" spans="1:4" x14ac:dyDescent="0.2">
      <c r="A140" s="70"/>
      <c r="C140" s="62" t="s">
        <v>170</v>
      </c>
      <c r="D140" s="77" t="s">
        <v>275</v>
      </c>
    </row>
    <row r="141" spans="1:4" x14ac:dyDescent="0.2">
      <c r="A141" s="70"/>
      <c r="C141" s="62"/>
      <c r="D141" s="77"/>
    </row>
    <row r="142" spans="1:4" x14ac:dyDescent="0.2">
      <c r="A142" s="78"/>
      <c r="B142" s="58"/>
      <c r="C142" s="61" t="s">
        <v>23</v>
      </c>
      <c r="D142" s="80" t="s">
        <v>258</v>
      </c>
    </row>
    <row r="143" spans="1:4" x14ac:dyDescent="0.2">
      <c r="A143" s="78"/>
      <c r="B143" s="58"/>
      <c r="C143" s="58"/>
      <c r="D143" s="73"/>
    </row>
    <row r="144" spans="1:4" x14ac:dyDescent="0.2">
      <c r="A144" s="74" t="s">
        <v>82</v>
      </c>
      <c r="B144" s="59"/>
      <c r="C144" s="60" t="s">
        <v>230</v>
      </c>
      <c r="D144" s="75"/>
    </row>
    <row r="145" spans="1:4" x14ac:dyDescent="0.2">
      <c r="A145" s="70"/>
      <c r="C145" s="61" t="s">
        <v>0</v>
      </c>
      <c r="D145" s="76" t="s">
        <v>66</v>
      </c>
    </row>
    <row r="146" spans="1:4" x14ac:dyDescent="0.2">
      <c r="A146" s="70"/>
      <c r="C146" s="62" t="s">
        <v>174</v>
      </c>
      <c r="D146" s="77" t="s">
        <v>252</v>
      </c>
    </row>
    <row r="147" spans="1:4" x14ac:dyDescent="0.2">
      <c r="A147" s="78"/>
      <c r="B147" s="58"/>
      <c r="C147" s="62"/>
      <c r="D147" s="77"/>
    </row>
    <row r="148" spans="1:4" x14ac:dyDescent="0.2">
      <c r="A148" s="78"/>
      <c r="B148" s="58"/>
      <c r="C148" s="61" t="s">
        <v>23</v>
      </c>
      <c r="D148" s="80" t="s">
        <v>253</v>
      </c>
    </row>
    <row r="149" spans="1:4" x14ac:dyDescent="0.2">
      <c r="A149" s="78"/>
      <c r="B149" s="58"/>
      <c r="C149" s="58"/>
      <c r="D149" s="73"/>
    </row>
    <row r="150" spans="1:4" x14ac:dyDescent="0.2">
      <c r="A150" s="74" t="s">
        <v>229</v>
      </c>
      <c r="B150" s="59"/>
      <c r="C150" s="60" t="s">
        <v>241</v>
      </c>
      <c r="D150" s="75"/>
    </row>
    <row r="151" spans="1:4" x14ac:dyDescent="0.2">
      <c r="A151" s="70"/>
      <c r="C151" s="61" t="s">
        <v>0</v>
      </c>
      <c r="D151" s="76" t="s">
        <v>66</v>
      </c>
    </row>
    <row r="152" spans="1:4" x14ac:dyDescent="0.2">
      <c r="A152" s="70"/>
      <c r="C152" s="61"/>
      <c r="D152" s="76" t="s">
        <v>70</v>
      </c>
    </row>
    <row r="153" spans="1:4" x14ac:dyDescent="0.2">
      <c r="A153" s="70"/>
      <c r="C153" s="62" t="s">
        <v>170</v>
      </c>
      <c r="D153" s="77" t="s">
        <v>276</v>
      </c>
    </row>
    <row r="154" spans="1:4" x14ac:dyDescent="0.2">
      <c r="A154" s="78"/>
      <c r="B154" s="58"/>
      <c r="C154" s="62"/>
      <c r="D154" s="79"/>
    </row>
    <row r="155" spans="1:4" x14ac:dyDescent="0.2">
      <c r="A155" s="78"/>
      <c r="B155" s="58"/>
      <c r="C155" s="61" t="s">
        <v>23</v>
      </c>
      <c r="D155" s="80" t="s">
        <v>259</v>
      </c>
    </row>
    <row r="156" spans="1:4" x14ac:dyDescent="0.2">
      <c r="A156" s="78"/>
      <c r="B156" s="58"/>
      <c r="C156" s="58"/>
      <c r="D156" s="73"/>
    </row>
    <row r="157" spans="1:4" x14ac:dyDescent="0.2">
      <c r="A157" s="74" t="s">
        <v>239</v>
      </c>
      <c r="B157" s="59"/>
      <c r="C157" s="60" t="s">
        <v>240</v>
      </c>
      <c r="D157" s="75"/>
    </row>
    <row r="158" spans="1:4" x14ac:dyDescent="0.2">
      <c r="A158" s="70"/>
      <c r="C158" s="61" t="s">
        <v>0</v>
      </c>
      <c r="D158" s="76" t="s">
        <v>66</v>
      </c>
    </row>
    <row r="159" spans="1:4" x14ac:dyDescent="0.2">
      <c r="A159" s="70"/>
      <c r="C159" s="62" t="s">
        <v>170</v>
      </c>
      <c r="D159" s="77" t="s">
        <v>277</v>
      </c>
    </row>
    <row r="160" spans="1:4" x14ac:dyDescent="0.2">
      <c r="A160" s="70"/>
      <c r="C160" s="62" t="s">
        <v>171</v>
      </c>
      <c r="D160" s="77" t="s">
        <v>278</v>
      </c>
    </row>
    <row r="161" spans="1:4" x14ac:dyDescent="0.2">
      <c r="A161" s="78"/>
      <c r="B161" s="58"/>
      <c r="C161" s="62"/>
      <c r="D161" s="79"/>
    </row>
    <row r="162" spans="1:4" x14ac:dyDescent="0.2">
      <c r="A162" s="78"/>
      <c r="B162" s="58"/>
      <c r="C162" s="61" t="s">
        <v>23</v>
      </c>
      <c r="D162" s="80" t="s">
        <v>260</v>
      </c>
    </row>
    <row r="163" spans="1:4" x14ac:dyDescent="0.2">
      <c r="A163" s="78"/>
      <c r="B163" s="58"/>
      <c r="C163" s="58"/>
      <c r="D163" s="73"/>
    </row>
    <row r="164" spans="1:4" x14ac:dyDescent="0.2">
      <c r="A164" s="58"/>
      <c r="B164" s="58"/>
      <c r="C164" s="58"/>
    </row>
    <row r="165" spans="1:4" x14ac:dyDescent="0.2">
      <c r="A165" s="58"/>
      <c r="B165" s="58"/>
      <c r="C165" s="58"/>
    </row>
  </sheetData>
  <mergeCells count="4">
    <mergeCell ref="C1:D1"/>
    <mergeCell ref="C2:D2"/>
    <mergeCell ref="A4:D4"/>
    <mergeCell ref="C6:D6"/>
  </mergeCells>
  <printOptions horizontalCentered="1"/>
  <pageMargins left="0.51181102362204722" right="0.39370078740157483" top="0.39370078740157483" bottom="0.59055118110236227" header="0" footer="0.31496062992125984"/>
  <pageSetup paperSize="9" orientation="landscape" horizontalDpi="300" verticalDpi="300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view="pageBreakPreview" zoomScale="85" zoomScaleNormal="100" zoomScaleSheetLayoutView="85" workbookViewId="0">
      <selection activeCell="F141" sqref="F141"/>
    </sheetView>
  </sheetViews>
  <sheetFormatPr defaultColWidth="11.42578125" defaultRowHeight="12.75" x14ac:dyDescent="0.2"/>
  <cols>
    <col min="1" max="1" width="5.28515625" style="1" customWidth="1"/>
    <col min="2" max="2" width="12.7109375" style="1" customWidth="1"/>
    <col min="3" max="3" width="40.85546875" style="1" customWidth="1"/>
    <col min="4" max="4" width="6.42578125" style="1" customWidth="1"/>
    <col min="5" max="5" width="9.5703125" style="1" customWidth="1"/>
    <col min="6" max="6" width="11.42578125" style="1" customWidth="1"/>
    <col min="7" max="7" width="11.140625" style="1" customWidth="1"/>
    <col min="8" max="8" width="7.7109375" style="1" customWidth="1"/>
    <col min="9" max="9" width="7.140625" style="1" customWidth="1"/>
    <col min="10" max="10" width="7.28515625" style="1" customWidth="1"/>
    <col min="11" max="16384" width="11.42578125" style="1"/>
  </cols>
  <sheetData>
    <row r="1" spans="1:8" ht="23.25" x14ac:dyDescent="0.35">
      <c r="A1" s="113" t="s">
        <v>9</v>
      </c>
      <c r="B1" s="113"/>
      <c r="C1" s="113"/>
      <c r="D1" s="113"/>
      <c r="E1" s="113"/>
      <c r="F1" s="113"/>
      <c r="G1" s="113"/>
      <c r="H1" s="12"/>
    </row>
    <row r="2" spans="1:8" ht="20.25" x14ac:dyDescent="0.3">
      <c r="A2" s="114" t="s">
        <v>10</v>
      </c>
      <c r="B2" s="114"/>
      <c r="C2" s="114"/>
      <c r="D2" s="114"/>
      <c r="E2" s="114"/>
      <c r="F2" s="114"/>
      <c r="G2" s="114"/>
      <c r="H2" s="12"/>
    </row>
    <row r="3" spans="1:8" ht="18" x14ac:dyDescent="0.25">
      <c r="A3" s="115" t="s">
        <v>11</v>
      </c>
      <c r="B3" s="115"/>
      <c r="C3" s="115"/>
      <c r="D3" s="115"/>
      <c r="E3" s="115"/>
      <c r="F3" s="115"/>
      <c r="G3" s="115"/>
      <c r="H3" s="12"/>
    </row>
    <row r="4" spans="1:8" ht="15.75" x14ac:dyDescent="0.25">
      <c r="A4" s="11"/>
      <c r="B4" s="13"/>
      <c r="C4" s="13"/>
      <c r="D4" s="14"/>
      <c r="E4" s="14"/>
      <c r="F4" s="15"/>
      <c r="G4" s="15"/>
      <c r="H4" s="12"/>
    </row>
    <row r="5" spans="1:8" ht="15.75" x14ac:dyDescent="0.25">
      <c r="A5" s="116" t="s">
        <v>166</v>
      </c>
      <c r="B5" s="116"/>
      <c r="C5" s="116"/>
      <c r="D5" s="116"/>
      <c r="E5" s="116"/>
      <c r="F5" s="116"/>
      <c r="G5" s="116"/>
      <c r="H5" s="12"/>
    </row>
    <row r="6" spans="1:8" ht="15.75" x14ac:dyDescent="0.25">
      <c r="A6" s="2"/>
      <c r="B6" s="13"/>
      <c r="C6" s="13"/>
      <c r="D6" s="14"/>
      <c r="E6" s="14"/>
      <c r="F6" s="15"/>
      <c r="G6" s="15"/>
      <c r="H6" s="12"/>
    </row>
    <row r="7" spans="1:8" ht="24" customHeight="1" x14ac:dyDescent="0.2">
      <c r="A7" s="117" t="s">
        <v>167</v>
      </c>
      <c r="B7" s="117"/>
      <c r="C7" s="117"/>
      <c r="D7" s="117"/>
      <c r="E7" s="117"/>
      <c r="F7" s="117"/>
      <c r="G7" s="117"/>
      <c r="H7" s="12"/>
    </row>
    <row r="8" spans="1:8" ht="15.75" x14ac:dyDescent="0.25">
      <c r="A8" s="3" t="s">
        <v>7</v>
      </c>
      <c r="B8" s="4"/>
      <c r="C8" s="4"/>
      <c r="D8" s="10" t="s">
        <v>281</v>
      </c>
      <c r="F8" s="5"/>
      <c r="G8" s="85">
        <v>43521</v>
      </c>
      <c r="H8" s="12"/>
    </row>
    <row r="9" spans="1:8" ht="14.25" customHeight="1" x14ac:dyDescent="0.2">
      <c r="A9" s="20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</row>
    <row r="10" spans="1:8" x14ac:dyDescent="0.2">
      <c r="A10" s="17" t="s">
        <v>12</v>
      </c>
      <c r="B10" s="17"/>
      <c r="C10" s="18" t="s">
        <v>83</v>
      </c>
      <c r="D10" s="6"/>
      <c r="E10" s="7"/>
      <c r="F10" s="7"/>
      <c r="G10" s="7"/>
    </row>
    <row r="11" spans="1:8" ht="84" x14ac:dyDescent="0.2">
      <c r="A11" s="8" t="s">
        <v>13</v>
      </c>
      <c r="B11" s="8" t="s">
        <v>85</v>
      </c>
      <c r="C11" s="9" t="s">
        <v>180</v>
      </c>
      <c r="D11" s="6" t="s">
        <v>84</v>
      </c>
      <c r="E11" s="7"/>
      <c r="F11" s="7"/>
      <c r="G11" s="7">
        <f>G13</f>
        <v>1.58</v>
      </c>
    </row>
    <row r="12" spans="1:8" ht="24" x14ac:dyDescent="0.2">
      <c r="A12" s="8"/>
      <c r="B12" s="8" t="s">
        <v>86</v>
      </c>
      <c r="C12" s="9" t="s">
        <v>87</v>
      </c>
      <c r="D12" s="6" t="s">
        <v>88</v>
      </c>
      <c r="E12" s="7">
        <v>1.218</v>
      </c>
      <c r="F12" s="7">
        <f>TRUNC(1.3,2)</f>
        <v>1.3</v>
      </c>
      <c r="G12" s="7">
        <f>TRUNC(E12*F12,2)</f>
        <v>1.58</v>
      </c>
    </row>
    <row r="13" spans="1:8" x14ac:dyDescent="0.2">
      <c r="A13" s="8"/>
      <c r="B13" s="8"/>
      <c r="C13" s="9"/>
      <c r="D13" s="6"/>
      <c r="E13" s="7" t="s">
        <v>23</v>
      </c>
      <c r="F13" s="7"/>
      <c r="G13" s="7">
        <f>TRUNC(SUM(G12:G12),2)</f>
        <v>1.58</v>
      </c>
    </row>
    <row r="14" spans="1:8" ht="60" x14ac:dyDescent="0.2">
      <c r="A14" s="8" t="s">
        <v>67</v>
      </c>
      <c r="B14" s="8" t="s">
        <v>91</v>
      </c>
      <c r="C14" s="9" t="s">
        <v>92</v>
      </c>
      <c r="D14" s="6" t="s">
        <v>88</v>
      </c>
      <c r="E14" s="7"/>
      <c r="F14" s="7"/>
      <c r="G14" s="7">
        <f>G16</f>
        <v>14.2</v>
      </c>
    </row>
    <row r="15" spans="1:8" ht="36" x14ac:dyDescent="0.2">
      <c r="A15" s="8"/>
      <c r="B15" s="8" t="s">
        <v>93</v>
      </c>
      <c r="C15" s="9" t="s">
        <v>94</v>
      </c>
      <c r="D15" s="6" t="s">
        <v>8</v>
      </c>
      <c r="E15" s="7">
        <v>1.1330000000000002</v>
      </c>
      <c r="F15" s="7">
        <f>TRUNC(12.54,2)</f>
        <v>12.54</v>
      </c>
      <c r="G15" s="7">
        <f>TRUNC(E15*F15,2)</f>
        <v>14.2</v>
      </c>
    </row>
    <row r="16" spans="1:8" x14ac:dyDescent="0.2">
      <c r="A16" s="8"/>
      <c r="B16" s="8"/>
      <c r="C16" s="9"/>
      <c r="D16" s="6"/>
      <c r="E16" s="7" t="s">
        <v>23</v>
      </c>
      <c r="F16" s="7"/>
      <c r="G16" s="7">
        <f>TRUNC(SUM(G15:G15),2)</f>
        <v>14.2</v>
      </c>
    </row>
    <row r="17" spans="1:7" ht="24" x14ac:dyDescent="0.2">
      <c r="A17" s="8" t="s">
        <v>18</v>
      </c>
      <c r="B17" s="8" t="s">
        <v>184</v>
      </c>
      <c r="C17" s="9" t="s">
        <v>183</v>
      </c>
      <c r="D17" s="6" t="s">
        <v>84</v>
      </c>
      <c r="E17" s="7"/>
      <c r="F17" s="7"/>
      <c r="G17" s="7">
        <f>G19</f>
        <v>2.67</v>
      </c>
    </row>
    <row r="18" spans="1:7" ht="36" x14ac:dyDescent="0.2">
      <c r="A18" s="8"/>
      <c r="B18" s="8" t="s">
        <v>181</v>
      </c>
      <c r="C18" s="9" t="s">
        <v>182</v>
      </c>
      <c r="D18" s="6" t="s">
        <v>8</v>
      </c>
      <c r="E18" s="7">
        <v>0.25750000000000001</v>
      </c>
      <c r="F18" s="7">
        <f>TRUNC(10.39,2)</f>
        <v>10.39</v>
      </c>
      <c r="G18" s="7">
        <f>TRUNC(E18*F18,2)</f>
        <v>2.67</v>
      </c>
    </row>
    <row r="19" spans="1:7" x14ac:dyDescent="0.2">
      <c r="A19" s="8"/>
      <c r="B19" s="8"/>
      <c r="C19" s="9"/>
      <c r="D19" s="6"/>
      <c r="E19" s="7" t="s">
        <v>23</v>
      </c>
      <c r="F19" s="7"/>
      <c r="G19" s="7">
        <f>TRUNC(SUM(G18:G18),2)</f>
        <v>2.67</v>
      </c>
    </row>
    <row r="20" spans="1:7" ht="48" x14ac:dyDescent="0.2">
      <c r="A20" s="8" t="s">
        <v>68</v>
      </c>
      <c r="B20" s="8" t="s">
        <v>137</v>
      </c>
      <c r="C20" s="9" t="s">
        <v>185</v>
      </c>
      <c r="D20" s="6" t="s">
        <v>84</v>
      </c>
      <c r="E20" s="7"/>
      <c r="F20" s="7"/>
      <c r="G20" s="7">
        <f>G22</f>
        <v>4.5199999999999996</v>
      </c>
    </row>
    <row r="21" spans="1:7" ht="36" x14ac:dyDescent="0.2">
      <c r="A21" s="8"/>
      <c r="B21" s="8" t="s">
        <v>93</v>
      </c>
      <c r="C21" s="9" t="s">
        <v>94</v>
      </c>
      <c r="D21" s="6" t="s">
        <v>8</v>
      </c>
      <c r="E21" s="7">
        <v>0.36049999999999999</v>
      </c>
      <c r="F21" s="7">
        <f>TRUNC(12.54,2)</f>
        <v>12.54</v>
      </c>
      <c r="G21" s="7">
        <f>TRUNC(E21*F21,2)</f>
        <v>4.5199999999999996</v>
      </c>
    </row>
    <row r="22" spans="1:7" x14ac:dyDescent="0.2">
      <c r="A22" s="8"/>
      <c r="B22" s="8"/>
      <c r="C22" s="9"/>
      <c r="D22" s="6"/>
      <c r="E22" s="7" t="s">
        <v>23</v>
      </c>
      <c r="F22" s="7"/>
      <c r="G22" s="7">
        <f>TRUNC(SUM(G21:G21),2)</f>
        <v>4.5199999999999996</v>
      </c>
    </row>
    <row r="23" spans="1:7" ht="48" x14ac:dyDescent="0.2">
      <c r="A23" s="8" t="s">
        <v>69</v>
      </c>
      <c r="B23" s="8" t="s">
        <v>295</v>
      </c>
      <c r="C23" s="9" t="s">
        <v>296</v>
      </c>
      <c r="D23" s="6" t="s">
        <v>98</v>
      </c>
      <c r="E23" s="7"/>
      <c r="F23" s="7"/>
      <c r="G23" s="7">
        <f>G26</f>
        <v>176.37</v>
      </c>
    </row>
    <row r="24" spans="1:7" ht="36" x14ac:dyDescent="0.2">
      <c r="A24" s="8"/>
      <c r="B24" s="8" t="s">
        <v>93</v>
      </c>
      <c r="C24" s="9" t="s">
        <v>94</v>
      </c>
      <c r="D24" s="6" t="s">
        <v>8</v>
      </c>
      <c r="E24" s="7">
        <v>12.36</v>
      </c>
      <c r="F24" s="7">
        <f>TRUNC(12.54,2)</f>
        <v>12.54</v>
      </c>
      <c r="G24" s="7">
        <f>TRUNC(E24*F24,2)</f>
        <v>154.99</v>
      </c>
    </row>
    <row r="25" spans="1:7" ht="24" x14ac:dyDescent="0.2">
      <c r="A25" s="8"/>
      <c r="B25" s="8" t="s">
        <v>99</v>
      </c>
      <c r="C25" s="9" t="s">
        <v>100</v>
      </c>
      <c r="D25" s="6" t="s">
        <v>8</v>
      </c>
      <c r="E25" s="7">
        <v>1.236</v>
      </c>
      <c r="F25" s="7">
        <f>TRUNC(17.3,2)</f>
        <v>17.3</v>
      </c>
      <c r="G25" s="7">
        <f>TRUNC(E25*F25,2)</f>
        <v>21.38</v>
      </c>
    </row>
    <row r="26" spans="1:7" x14ac:dyDescent="0.2">
      <c r="A26" s="8"/>
      <c r="B26" s="8"/>
      <c r="C26" s="9"/>
      <c r="D26" s="6"/>
      <c r="E26" s="7" t="s">
        <v>23</v>
      </c>
      <c r="F26" s="7"/>
      <c r="G26" s="7">
        <f>TRUNC(SUM(G24:G25),2)</f>
        <v>176.37</v>
      </c>
    </row>
    <row r="27" spans="1:7" ht="60" x14ac:dyDescent="0.2">
      <c r="A27" s="8" t="s">
        <v>71</v>
      </c>
      <c r="B27" s="8" t="s">
        <v>101</v>
      </c>
      <c r="C27" s="9" t="s">
        <v>186</v>
      </c>
      <c r="D27" s="6" t="s">
        <v>98</v>
      </c>
      <c r="E27" s="7"/>
      <c r="F27" s="7"/>
      <c r="G27" s="7">
        <f>G29</f>
        <v>30.99</v>
      </c>
    </row>
    <row r="28" spans="1:7" ht="36" x14ac:dyDescent="0.2">
      <c r="A28" s="8"/>
      <c r="B28" s="8" t="s">
        <v>93</v>
      </c>
      <c r="C28" s="9" t="s">
        <v>94</v>
      </c>
      <c r="D28" s="6" t="s">
        <v>8</v>
      </c>
      <c r="E28" s="7">
        <v>2.472</v>
      </c>
      <c r="F28" s="7">
        <f>TRUNC(12.54,2)</f>
        <v>12.54</v>
      </c>
      <c r="G28" s="7">
        <f>TRUNC(E28*F28,2)</f>
        <v>30.99</v>
      </c>
    </row>
    <row r="29" spans="1:7" x14ac:dyDescent="0.2">
      <c r="A29" s="8"/>
      <c r="B29" s="8"/>
      <c r="C29" s="9"/>
      <c r="D29" s="6"/>
      <c r="E29" s="7" t="s">
        <v>23</v>
      </c>
      <c r="F29" s="7"/>
      <c r="G29" s="7">
        <f>TRUNC(SUM(G28:G28),2)</f>
        <v>30.99</v>
      </c>
    </row>
    <row r="30" spans="1:7" ht="60" x14ac:dyDescent="0.2">
      <c r="A30" s="8" t="s">
        <v>72</v>
      </c>
      <c r="B30" s="8" t="s">
        <v>187</v>
      </c>
      <c r="C30" s="9" t="s">
        <v>188</v>
      </c>
      <c r="D30" s="6" t="s">
        <v>98</v>
      </c>
      <c r="E30" s="7"/>
      <c r="F30" s="7"/>
      <c r="G30" s="7">
        <f>G32</f>
        <v>41.97</v>
      </c>
    </row>
    <row r="31" spans="1:7" ht="36" x14ac:dyDescent="0.2">
      <c r="A31" s="8"/>
      <c r="B31" s="8" t="s">
        <v>93</v>
      </c>
      <c r="C31" s="9" t="s">
        <v>94</v>
      </c>
      <c r="D31" s="6" t="s">
        <v>8</v>
      </c>
      <c r="E31" s="7">
        <v>3.3475000000000001</v>
      </c>
      <c r="F31" s="7">
        <f>TRUNC(12.54,2)</f>
        <v>12.54</v>
      </c>
      <c r="G31" s="7">
        <f>TRUNC(E31*F31,2)</f>
        <v>41.97</v>
      </c>
    </row>
    <row r="32" spans="1:7" x14ac:dyDescent="0.2">
      <c r="A32" s="8"/>
      <c r="B32" s="8"/>
      <c r="C32" s="9"/>
      <c r="D32" s="6"/>
      <c r="E32" s="7" t="s">
        <v>23</v>
      </c>
      <c r="F32" s="7"/>
      <c r="G32" s="7">
        <f>TRUNC(SUM(G31:G31),2)</f>
        <v>41.97</v>
      </c>
    </row>
    <row r="33" spans="1:7" ht="48" x14ac:dyDescent="0.2">
      <c r="A33" s="8" t="s">
        <v>73</v>
      </c>
      <c r="B33" s="8" t="s">
        <v>208</v>
      </c>
      <c r="C33" s="9" t="s">
        <v>209</v>
      </c>
      <c r="D33" s="6" t="s">
        <v>84</v>
      </c>
      <c r="E33" s="7"/>
      <c r="F33" s="7"/>
      <c r="G33" s="7">
        <f>G35</f>
        <v>16.79</v>
      </c>
    </row>
    <row r="34" spans="1:7" ht="36" x14ac:dyDescent="0.2">
      <c r="A34" s="8"/>
      <c r="B34" s="8" t="s">
        <v>93</v>
      </c>
      <c r="C34" s="9" t="s">
        <v>94</v>
      </c>
      <c r="D34" s="6" t="s">
        <v>8</v>
      </c>
      <c r="E34" s="7">
        <v>1.3390000000000002</v>
      </c>
      <c r="F34" s="7">
        <f>TRUNC(12.54,2)</f>
        <v>12.54</v>
      </c>
      <c r="G34" s="7">
        <f>TRUNC(E34*F34,2)</f>
        <v>16.79</v>
      </c>
    </row>
    <row r="35" spans="1:7" x14ac:dyDescent="0.2">
      <c r="A35" s="8"/>
      <c r="B35" s="8"/>
      <c r="C35" s="9"/>
      <c r="D35" s="6"/>
      <c r="E35" s="7" t="s">
        <v>23</v>
      </c>
      <c r="F35" s="7"/>
      <c r="G35" s="7">
        <f>TRUNC(SUM(G34:G34),2)</f>
        <v>16.79</v>
      </c>
    </row>
    <row r="36" spans="1:7" ht="108" x14ac:dyDescent="0.2">
      <c r="A36" s="8" t="s">
        <v>74</v>
      </c>
      <c r="B36" s="8" t="s">
        <v>108</v>
      </c>
      <c r="C36" s="9" t="s">
        <v>192</v>
      </c>
      <c r="D36" s="6" t="s">
        <v>102</v>
      </c>
      <c r="E36" s="7"/>
      <c r="F36" s="7"/>
      <c r="G36" s="7">
        <f>G40</f>
        <v>69.06</v>
      </c>
    </row>
    <row r="37" spans="1:7" ht="36" x14ac:dyDescent="0.2">
      <c r="A37" s="8"/>
      <c r="B37" s="8" t="s">
        <v>93</v>
      </c>
      <c r="C37" s="9" t="s">
        <v>94</v>
      </c>
      <c r="D37" s="6" t="s">
        <v>8</v>
      </c>
      <c r="E37" s="7">
        <v>3.09</v>
      </c>
      <c r="F37" s="7">
        <f>TRUNC(12.54,2)</f>
        <v>12.54</v>
      </c>
      <c r="G37" s="7">
        <f>TRUNC(E37*F37,2)</f>
        <v>38.74</v>
      </c>
    </row>
    <row r="38" spans="1:7" ht="24" x14ac:dyDescent="0.2">
      <c r="A38" s="8"/>
      <c r="B38" s="8" t="s">
        <v>109</v>
      </c>
      <c r="C38" s="9" t="s">
        <v>110</v>
      </c>
      <c r="D38" s="6" t="s">
        <v>8</v>
      </c>
      <c r="E38" s="7">
        <v>0.75</v>
      </c>
      <c r="F38" s="7">
        <f>TRUNC(39.828,2)</f>
        <v>39.82</v>
      </c>
      <c r="G38" s="7">
        <f>TRUNC(E38*F38,2)</f>
        <v>29.86</v>
      </c>
    </row>
    <row r="39" spans="1:7" ht="24" x14ac:dyDescent="0.2">
      <c r="A39" s="8"/>
      <c r="B39" s="8" t="s">
        <v>111</v>
      </c>
      <c r="C39" s="9" t="s">
        <v>112</v>
      </c>
      <c r="D39" s="6" t="s">
        <v>8</v>
      </c>
      <c r="E39" s="7">
        <v>4.0000000000000001E-3</v>
      </c>
      <c r="F39" s="7">
        <f>TRUNC(116.7528,2)</f>
        <v>116.75</v>
      </c>
      <c r="G39" s="7">
        <f>TRUNC(E39*F39,2)</f>
        <v>0.46</v>
      </c>
    </row>
    <row r="40" spans="1:7" x14ac:dyDescent="0.2">
      <c r="A40" s="8"/>
      <c r="B40" s="8"/>
      <c r="C40" s="9"/>
      <c r="D40" s="6"/>
      <c r="E40" s="7" t="s">
        <v>23</v>
      </c>
      <c r="F40" s="7"/>
      <c r="G40" s="7">
        <f>TRUNC(SUM(G37:G39),2)</f>
        <v>69.06</v>
      </c>
    </row>
    <row r="41" spans="1:7" ht="108" x14ac:dyDescent="0.2">
      <c r="A41" s="8" t="s">
        <v>75</v>
      </c>
      <c r="B41" s="8" t="s">
        <v>107</v>
      </c>
      <c r="C41" s="9" t="s">
        <v>193</v>
      </c>
      <c r="D41" s="6" t="s">
        <v>102</v>
      </c>
      <c r="E41" s="7"/>
      <c r="F41" s="7"/>
      <c r="G41" s="7">
        <f>G45</f>
        <v>18.25</v>
      </c>
    </row>
    <row r="42" spans="1:7" ht="36" x14ac:dyDescent="0.2">
      <c r="A42" s="8"/>
      <c r="B42" s="8" t="s">
        <v>93</v>
      </c>
      <c r="C42" s="9" t="s">
        <v>94</v>
      </c>
      <c r="D42" s="6" t="s">
        <v>8</v>
      </c>
      <c r="E42" s="7">
        <v>0.77249999999999996</v>
      </c>
      <c r="F42" s="7">
        <f>TRUNC(12.54,2)</f>
        <v>12.54</v>
      </c>
      <c r="G42" s="7">
        <f>TRUNC(E42*F42,2)</f>
        <v>9.68</v>
      </c>
    </row>
    <row r="43" spans="1:7" ht="24" x14ac:dyDescent="0.2">
      <c r="A43" s="8"/>
      <c r="B43" s="8" t="s">
        <v>103</v>
      </c>
      <c r="C43" s="9" t="s">
        <v>104</v>
      </c>
      <c r="D43" s="6" t="s">
        <v>8</v>
      </c>
      <c r="E43" s="7">
        <v>0.188</v>
      </c>
      <c r="F43" s="7">
        <f>TRUNC(42.3614,2)</f>
        <v>42.36</v>
      </c>
      <c r="G43" s="7">
        <f>TRUNC(E43*F43,2)</f>
        <v>7.96</v>
      </c>
    </row>
    <row r="44" spans="1:7" ht="24" x14ac:dyDescent="0.2">
      <c r="A44" s="8"/>
      <c r="B44" s="8" t="s">
        <v>105</v>
      </c>
      <c r="C44" s="9" t="s">
        <v>106</v>
      </c>
      <c r="D44" s="6" t="s">
        <v>8</v>
      </c>
      <c r="E44" s="7">
        <v>5.0000000000000001E-3</v>
      </c>
      <c r="F44" s="7">
        <f>TRUNC(123.9488,2)</f>
        <v>123.94</v>
      </c>
      <c r="G44" s="7">
        <f>TRUNC(E44*F44,2)</f>
        <v>0.61</v>
      </c>
    </row>
    <row r="45" spans="1:7" x14ac:dyDescent="0.2">
      <c r="A45" s="8"/>
      <c r="B45" s="8"/>
      <c r="C45" s="9"/>
      <c r="D45" s="6"/>
      <c r="E45" s="7" t="s">
        <v>23</v>
      </c>
      <c r="F45" s="7"/>
      <c r="G45" s="7">
        <f>TRUNC(SUM(G42:G44),2)</f>
        <v>18.25</v>
      </c>
    </row>
    <row r="46" spans="1:7" ht="36" x14ac:dyDescent="0.2">
      <c r="A46" s="8" t="s">
        <v>173</v>
      </c>
      <c r="B46" s="8" t="s">
        <v>195</v>
      </c>
      <c r="C46" s="9" t="s">
        <v>196</v>
      </c>
      <c r="D46" s="6" t="s">
        <v>102</v>
      </c>
      <c r="E46" s="7"/>
      <c r="F46" s="7"/>
      <c r="G46" s="7">
        <f>G49</f>
        <v>0.33</v>
      </c>
    </row>
    <row r="47" spans="1:7" ht="24" x14ac:dyDescent="0.2">
      <c r="A47" s="8"/>
      <c r="B47" s="8" t="s">
        <v>197</v>
      </c>
      <c r="C47" s="9" t="s">
        <v>198</v>
      </c>
      <c r="D47" s="6" t="s">
        <v>8</v>
      </c>
      <c r="E47" s="7">
        <v>4.1000000000000003E-3</v>
      </c>
      <c r="F47" s="7">
        <f>TRUNC(44.9766,2)</f>
        <v>44.97</v>
      </c>
      <c r="G47" s="7">
        <f>TRUNC(E47*F47,2)</f>
        <v>0.18</v>
      </c>
    </row>
    <row r="48" spans="1:7" ht="24" x14ac:dyDescent="0.2">
      <c r="A48" s="8"/>
      <c r="B48" s="8" t="s">
        <v>199</v>
      </c>
      <c r="C48" s="9" t="s">
        <v>200</v>
      </c>
      <c r="D48" s="6" t="s">
        <v>8</v>
      </c>
      <c r="E48" s="7">
        <v>1E-3</v>
      </c>
      <c r="F48" s="7">
        <f>TRUNC(150.8723,2)</f>
        <v>150.87</v>
      </c>
      <c r="G48" s="7">
        <f>TRUNC(E48*F48,2)</f>
        <v>0.15</v>
      </c>
    </row>
    <row r="49" spans="1:7" x14ac:dyDescent="0.2">
      <c r="A49" s="8"/>
      <c r="B49" s="8"/>
      <c r="C49" s="9"/>
      <c r="D49" s="6"/>
      <c r="E49" s="7" t="s">
        <v>23</v>
      </c>
      <c r="F49" s="7"/>
      <c r="G49" s="7">
        <f>TRUNC(SUM(G47:G48),2)</f>
        <v>0.33</v>
      </c>
    </row>
    <row r="50" spans="1:7" ht="84" x14ac:dyDescent="0.2">
      <c r="A50" s="8" t="s">
        <v>176</v>
      </c>
      <c r="B50" s="8" t="s">
        <v>114</v>
      </c>
      <c r="C50" s="9" t="s">
        <v>115</v>
      </c>
      <c r="D50" s="6" t="s">
        <v>116</v>
      </c>
      <c r="E50" s="7">
        <v>1</v>
      </c>
      <c r="F50" s="7">
        <f>TRUNC(0.78087744,2)</f>
        <v>0.78</v>
      </c>
      <c r="G50" s="7">
        <f>G52</f>
        <v>0.78</v>
      </c>
    </row>
    <row r="51" spans="1:7" ht="24" x14ac:dyDescent="0.2">
      <c r="A51" s="8"/>
      <c r="B51" s="8" t="s">
        <v>105</v>
      </c>
      <c r="C51" s="9" t="s">
        <v>106</v>
      </c>
      <c r="D51" s="6" t="s">
        <v>8</v>
      </c>
      <c r="E51" s="7">
        <v>6.3E-3</v>
      </c>
      <c r="F51" s="7">
        <f>TRUNC(123.9488,2)</f>
        <v>123.94</v>
      </c>
      <c r="G51" s="7">
        <f>TRUNC(E51*F51,2)</f>
        <v>0.78</v>
      </c>
    </row>
    <row r="52" spans="1:7" x14ac:dyDescent="0.2">
      <c r="A52" s="8"/>
      <c r="B52" s="8"/>
      <c r="C52" s="9"/>
      <c r="D52" s="6"/>
      <c r="E52" s="7" t="s">
        <v>23</v>
      </c>
      <c r="F52" s="7"/>
      <c r="G52" s="7">
        <f>TRUNC(SUM(G51:G51),2)</f>
        <v>0.78</v>
      </c>
    </row>
    <row r="53" spans="1:7" ht="36" x14ac:dyDescent="0.2">
      <c r="A53" s="8" t="s">
        <v>191</v>
      </c>
      <c r="B53" s="8" t="s">
        <v>279</v>
      </c>
      <c r="C53" s="9" t="s">
        <v>282</v>
      </c>
      <c r="D53" s="6" t="s">
        <v>14</v>
      </c>
      <c r="E53" s="7"/>
      <c r="F53" s="7"/>
      <c r="G53" s="7">
        <v>26.16</v>
      </c>
    </row>
    <row r="54" spans="1:7" ht="36" x14ac:dyDescent="0.2">
      <c r="A54" s="8"/>
      <c r="B54" s="8" t="s">
        <v>95</v>
      </c>
      <c r="C54" s="9" t="s">
        <v>194</v>
      </c>
      <c r="D54" s="6" t="s">
        <v>14</v>
      </c>
      <c r="E54" s="7">
        <v>1</v>
      </c>
      <c r="F54" s="7">
        <f>TRUNC(88.168,2)</f>
        <v>88.16</v>
      </c>
      <c r="G54" s="7">
        <f>TRUNC(E54*F54,2)</f>
        <v>88.16</v>
      </c>
    </row>
    <row r="55" spans="1:7" ht="48" x14ac:dyDescent="0.2">
      <c r="A55" s="8"/>
      <c r="B55" s="8" t="s">
        <v>96</v>
      </c>
      <c r="C55" s="9" t="s">
        <v>97</v>
      </c>
      <c r="D55" s="6" t="s">
        <v>8</v>
      </c>
      <c r="E55" s="7">
        <v>8.24</v>
      </c>
      <c r="F55" s="7">
        <v>11.12</v>
      </c>
      <c r="G55" s="7"/>
    </row>
    <row r="56" spans="1:7" ht="36" x14ac:dyDescent="0.2">
      <c r="A56" s="8"/>
      <c r="B56" s="8" t="s">
        <v>93</v>
      </c>
      <c r="C56" s="9" t="s">
        <v>94</v>
      </c>
      <c r="D56" s="6" t="s">
        <v>8</v>
      </c>
      <c r="E56" s="7">
        <v>2</v>
      </c>
      <c r="F56" s="7">
        <v>13.08</v>
      </c>
      <c r="G56" s="7">
        <f>TRUNC(E56*F56,2)</f>
        <v>26.16</v>
      </c>
    </row>
    <row r="57" spans="1:7" x14ac:dyDescent="0.2">
      <c r="A57" s="8"/>
      <c r="B57" s="8"/>
      <c r="C57" s="9"/>
      <c r="D57" s="6"/>
      <c r="E57" s="7" t="s">
        <v>23</v>
      </c>
      <c r="F57" s="7"/>
      <c r="G57" s="7">
        <f>TRUNC(SUM(G55:G56),2)</f>
        <v>26.16</v>
      </c>
    </row>
    <row r="58" spans="1:7" x14ac:dyDescent="0.2">
      <c r="A58" s="17" t="s">
        <v>19</v>
      </c>
      <c r="B58" s="17"/>
      <c r="C58" s="18" t="s">
        <v>117</v>
      </c>
      <c r="D58" s="6"/>
      <c r="E58" s="7"/>
      <c r="F58" s="7"/>
      <c r="G58" s="7"/>
    </row>
    <row r="59" spans="1:7" ht="108" x14ac:dyDescent="0.2">
      <c r="A59" s="8" t="s">
        <v>20</v>
      </c>
      <c r="B59" s="8" t="s">
        <v>201</v>
      </c>
      <c r="C59" s="9" t="s">
        <v>202</v>
      </c>
      <c r="D59" s="6" t="s">
        <v>88</v>
      </c>
      <c r="E59" s="7"/>
      <c r="F59" s="7"/>
      <c r="G59" s="7">
        <v>21.68</v>
      </c>
    </row>
    <row r="60" spans="1:7" ht="108" x14ac:dyDescent="0.2">
      <c r="A60" s="8"/>
      <c r="B60" s="8" t="s">
        <v>118</v>
      </c>
      <c r="C60" s="22" t="s">
        <v>119</v>
      </c>
      <c r="D60" s="6" t="s">
        <v>88</v>
      </c>
      <c r="E60" s="7">
        <v>1</v>
      </c>
      <c r="F60" s="7">
        <f>TRUNC(48.91478595,2)</f>
        <v>48.91</v>
      </c>
      <c r="G60" s="7">
        <f>TRUNC(E60*F60,2)</f>
        <v>48.91</v>
      </c>
    </row>
    <row r="61" spans="1:7" ht="36" x14ac:dyDescent="0.2">
      <c r="A61" s="8"/>
      <c r="B61" s="8" t="s">
        <v>93</v>
      </c>
      <c r="C61" s="9" t="s">
        <v>94</v>
      </c>
      <c r="D61" s="6" t="s">
        <v>8</v>
      </c>
      <c r="E61" s="7">
        <v>1.3729899999999999</v>
      </c>
      <c r="F61" s="7">
        <v>13.08</v>
      </c>
      <c r="G61" s="7">
        <f>TRUNC(E61*F61,2)</f>
        <v>17.95</v>
      </c>
    </row>
    <row r="62" spans="1:7" ht="24" x14ac:dyDescent="0.2">
      <c r="A62" s="8"/>
      <c r="B62" s="8" t="s">
        <v>120</v>
      </c>
      <c r="C62" s="9" t="s">
        <v>121</v>
      </c>
      <c r="D62" s="6" t="s">
        <v>8</v>
      </c>
      <c r="E62" s="7">
        <v>0.17201000000000002</v>
      </c>
      <c r="F62" s="7">
        <v>18.05</v>
      </c>
      <c r="G62" s="7">
        <f>TRUNC(E62*F62,2)</f>
        <v>3.1</v>
      </c>
    </row>
    <row r="63" spans="1:7" ht="24" x14ac:dyDescent="0.2">
      <c r="A63" s="8"/>
      <c r="B63" s="8" t="s">
        <v>122</v>
      </c>
      <c r="C63" s="9" t="s">
        <v>123</v>
      </c>
      <c r="D63" s="6" t="s">
        <v>84</v>
      </c>
      <c r="E63" s="7">
        <v>0.62</v>
      </c>
      <c r="F63" s="7">
        <v>25.15</v>
      </c>
      <c r="G63" s="7"/>
    </row>
    <row r="64" spans="1:7" ht="24" x14ac:dyDescent="0.2">
      <c r="A64" s="8"/>
      <c r="B64" s="8" t="s">
        <v>124</v>
      </c>
      <c r="C64" s="9" t="s">
        <v>125</v>
      </c>
      <c r="D64" s="6" t="s">
        <v>98</v>
      </c>
      <c r="E64" s="7">
        <v>4.2000000000000003E-2</v>
      </c>
      <c r="F64" s="7">
        <v>58.99</v>
      </c>
      <c r="G64" s="7"/>
    </row>
    <row r="65" spans="1:7" ht="24" x14ac:dyDescent="0.2">
      <c r="A65" s="8"/>
      <c r="B65" s="8" t="s">
        <v>126</v>
      </c>
      <c r="C65" s="9" t="s">
        <v>127</v>
      </c>
      <c r="D65" s="6" t="s">
        <v>98</v>
      </c>
      <c r="E65" s="7">
        <v>4.2000000000000003E-2</v>
      </c>
      <c r="F65" s="7">
        <v>50.5</v>
      </c>
      <c r="G65" s="7"/>
    </row>
    <row r="66" spans="1:7" x14ac:dyDescent="0.2">
      <c r="A66" s="8"/>
      <c r="B66" s="8" t="s">
        <v>128</v>
      </c>
      <c r="C66" s="9" t="s">
        <v>129</v>
      </c>
      <c r="D66" s="6" t="s">
        <v>98</v>
      </c>
      <c r="E66" s="7">
        <v>4.2000000000000003E-2</v>
      </c>
      <c r="F66" s="7">
        <v>205.69</v>
      </c>
      <c r="G66" s="7"/>
    </row>
    <row r="67" spans="1:7" ht="24" x14ac:dyDescent="0.2">
      <c r="A67" s="8"/>
      <c r="B67" s="8" t="s">
        <v>130</v>
      </c>
      <c r="C67" s="9" t="s">
        <v>131</v>
      </c>
      <c r="D67" s="6" t="s">
        <v>98</v>
      </c>
      <c r="E67" s="7">
        <v>2.5000000000000001E-3</v>
      </c>
      <c r="F67" s="7">
        <v>253.69</v>
      </c>
      <c r="G67" s="7">
        <f>TRUNC(E67*F67,2)</f>
        <v>0.63</v>
      </c>
    </row>
    <row r="68" spans="1:7" x14ac:dyDescent="0.2">
      <c r="A68" s="8"/>
      <c r="B68" s="8"/>
      <c r="C68" s="22"/>
      <c r="D68" s="6"/>
      <c r="E68" s="7" t="s">
        <v>23</v>
      </c>
      <c r="F68" s="7"/>
      <c r="G68" s="7">
        <f>TRUNC(SUM(G61:G67),2)</f>
        <v>21.68</v>
      </c>
    </row>
    <row r="69" spans="1:7" ht="132" x14ac:dyDescent="0.2">
      <c r="A69" s="8" t="s">
        <v>21</v>
      </c>
      <c r="B69" s="8" t="s">
        <v>207</v>
      </c>
      <c r="C69" s="9" t="s">
        <v>283</v>
      </c>
      <c r="D69" s="6" t="s">
        <v>84</v>
      </c>
      <c r="E69" s="7">
        <v>1</v>
      </c>
      <c r="F69" s="7">
        <v>21.89</v>
      </c>
      <c r="G69" s="7">
        <f>TRUNC(E69*F69,2)</f>
        <v>21.89</v>
      </c>
    </row>
    <row r="70" spans="1:7" ht="168" x14ac:dyDescent="0.2">
      <c r="A70" s="8"/>
      <c r="B70" s="8" t="s">
        <v>203</v>
      </c>
      <c r="C70" s="22" t="s">
        <v>204</v>
      </c>
      <c r="D70" s="6" t="s">
        <v>84</v>
      </c>
      <c r="E70" s="7"/>
      <c r="F70" s="7">
        <v>66.5</v>
      </c>
      <c r="G70" s="7"/>
    </row>
    <row r="71" spans="1:7" ht="24" x14ac:dyDescent="0.2">
      <c r="A71" s="8"/>
      <c r="B71" s="8" t="s">
        <v>138</v>
      </c>
      <c r="C71" s="9" t="s">
        <v>139</v>
      </c>
      <c r="D71" s="6" t="s">
        <v>102</v>
      </c>
      <c r="E71" s="7">
        <v>5.4600000000000003E-2</v>
      </c>
      <c r="F71" s="7">
        <f>TRUNC(28,2)</f>
        <v>28</v>
      </c>
      <c r="G71" s="7"/>
    </row>
    <row r="72" spans="1:7" ht="24" x14ac:dyDescent="0.2">
      <c r="A72" s="8"/>
      <c r="B72" s="8" t="s">
        <v>284</v>
      </c>
      <c r="C72" s="22" t="s">
        <v>285</v>
      </c>
      <c r="D72" s="6" t="s">
        <v>102</v>
      </c>
      <c r="E72" s="7">
        <v>5.4600000000000003E-2</v>
      </c>
      <c r="F72" s="7">
        <v>22</v>
      </c>
      <c r="G72" s="7">
        <f>TRUNC(E72*F72,2)</f>
        <v>1.2</v>
      </c>
    </row>
    <row r="73" spans="1:7" ht="36" x14ac:dyDescent="0.2">
      <c r="A73" s="8"/>
      <c r="B73" s="8" t="s">
        <v>205</v>
      </c>
      <c r="C73" s="9" t="s">
        <v>206</v>
      </c>
      <c r="D73" s="6" t="s">
        <v>84</v>
      </c>
      <c r="E73" s="7">
        <v>1.05</v>
      </c>
      <c r="F73" s="7">
        <v>32</v>
      </c>
      <c r="G73" s="7"/>
    </row>
    <row r="74" spans="1:7" ht="36" x14ac:dyDescent="0.2">
      <c r="A74" s="8"/>
      <c r="B74" s="8" t="s">
        <v>93</v>
      </c>
      <c r="C74" s="9" t="s">
        <v>94</v>
      </c>
      <c r="D74" s="6" t="s">
        <v>8</v>
      </c>
      <c r="E74" s="7">
        <v>0.72099999999999997</v>
      </c>
      <c r="F74" s="7">
        <v>13.08</v>
      </c>
      <c r="G74" s="7">
        <f>TRUNC(E74*F74,2)</f>
        <v>9.43</v>
      </c>
    </row>
    <row r="75" spans="1:7" ht="24" x14ac:dyDescent="0.2">
      <c r="A75" s="8"/>
      <c r="B75" s="8" t="s">
        <v>120</v>
      </c>
      <c r="C75" s="9" t="s">
        <v>121</v>
      </c>
      <c r="D75" s="6" t="s">
        <v>8</v>
      </c>
      <c r="E75" s="7">
        <v>0.3296</v>
      </c>
      <c r="F75" s="7">
        <v>18.05</v>
      </c>
      <c r="G75" s="7">
        <f>TRUNC(E75*F75,2)</f>
        <v>5.94</v>
      </c>
    </row>
    <row r="76" spans="1:7" ht="24" x14ac:dyDescent="0.2">
      <c r="A76" s="8"/>
      <c r="B76" s="8" t="s">
        <v>109</v>
      </c>
      <c r="C76" s="9" t="s">
        <v>110</v>
      </c>
      <c r="D76" s="6" t="s">
        <v>8</v>
      </c>
      <c r="E76" s="7">
        <v>3.8399999999999997E-2</v>
      </c>
      <c r="F76" s="7">
        <v>40.33</v>
      </c>
      <c r="G76" s="7"/>
    </row>
    <row r="77" spans="1:7" ht="24" x14ac:dyDescent="0.2">
      <c r="A77" s="8"/>
      <c r="B77" s="8" t="s">
        <v>111</v>
      </c>
      <c r="C77" s="9" t="s">
        <v>112</v>
      </c>
      <c r="D77" s="6" t="s">
        <v>8</v>
      </c>
      <c r="E77" s="7">
        <v>7.6899999999999996E-2</v>
      </c>
      <c r="F77" s="7">
        <v>118.62</v>
      </c>
      <c r="G77" s="7"/>
    </row>
    <row r="78" spans="1:7" ht="24" x14ac:dyDescent="0.2">
      <c r="A78" s="8"/>
      <c r="B78" s="8" t="s">
        <v>130</v>
      </c>
      <c r="C78" s="9" t="s">
        <v>131</v>
      </c>
      <c r="D78" s="6" t="s">
        <v>98</v>
      </c>
      <c r="E78" s="7">
        <v>2.1000000000000001E-2</v>
      </c>
      <c r="F78" s="7">
        <v>253.69</v>
      </c>
      <c r="G78" s="7">
        <f>TRUNC(E78*F78,2)</f>
        <v>5.32</v>
      </c>
    </row>
    <row r="79" spans="1:7" x14ac:dyDescent="0.2">
      <c r="A79" s="8"/>
      <c r="B79" s="8"/>
      <c r="C79" s="22"/>
      <c r="D79" s="6"/>
      <c r="E79" s="7" t="s">
        <v>23</v>
      </c>
      <c r="F79" s="7"/>
      <c r="G79" s="7">
        <f>TRUNC(SUM(G71:G78),2)</f>
        <v>21.89</v>
      </c>
    </row>
    <row r="80" spans="1:7" ht="84" x14ac:dyDescent="0.2">
      <c r="A80" s="8" t="s">
        <v>77</v>
      </c>
      <c r="B80" s="8" t="s">
        <v>217</v>
      </c>
      <c r="C80" s="9" t="s">
        <v>216</v>
      </c>
      <c r="D80" s="6" t="s">
        <v>84</v>
      </c>
      <c r="E80" s="7"/>
      <c r="F80" s="7"/>
      <c r="G80" s="7">
        <v>59.14</v>
      </c>
    </row>
    <row r="81" spans="1:7" ht="84" x14ac:dyDescent="0.2">
      <c r="A81" s="8"/>
      <c r="B81" s="8" t="s">
        <v>213</v>
      </c>
      <c r="C81" s="22" t="s">
        <v>214</v>
      </c>
      <c r="D81" s="6" t="s">
        <v>84</v>
      </c>
      <c r="E81" s="7">
        <v>1</v>
      </c>
      <c r="F81" s="7">
        <v>57.97</v>
      </c>
      <c r="G81" s="7">
        <f>TRUNC(E81*F81,2)</f>
        <v>57.97</v>
      </c>
    </row>
    <row r="82" spans="1:7" ht="24" x14ac:dyDescent="0.2">
      <c r="A82" s="8"/>
      <c r="B82" s="8" t="s">
        <v>140</v>
      </c>
      <c r="C82" s="9" t="s">
        <v>141</v>
      </c>
      <c r="D82" s="6" t="s">
        <v>102</v>
      </c>
      <c r="E82" s="7">
        <v>0.15225</v>
      </c>
      <c r="F82" s="7">
        <v>49.01</v>
      </c>
      <c r="G82" s="7"/>
    </row>
    <row r="83" spans="1:7" ht="24" x14ac:dyDescent="0.2">
      <c r="A83" s="8"/>
      <c r="B83" s="8" t="s">
        <v>287</v>
      </c>
      <c r="C83" s="9" t="s">
        <v>288</v>
      </c>
      <c r="D83" s="6" t="s">
        <v>102</v>
      </c>
      <c r="E83" s="7">
        <v>0.15225</v>
      </c>
      <c r="F83" s="7">
        <v>44</v>
      </c>
      <c r="G83" s="7">
        <f>TRUNC(E83*F83,2)</f>
        <v>6.69</v>
      </c>
    </row>
    <row r="84" spans="1:7" x14ac:dyDescent="0.2">
      <c r="A84" s="8"/>
      <c r="B84" s="8" t="s">
        <v>142</v>
      </c>
      <c r="C84" s="9" t="s">
        <v>286</v>
      </c>
      <c r="D84" s="6" t="s">
        <v>88</v>
      </c>
      <c r="E84" s="7">
        <v>0.44</v>
      </c>
      <c r="F84" s="7">
        <v>6.75</v>
      </c>
      <c r="G84" s="7">
        <f>TRUNC(E84*F84,2)</f>
        <v>2.97</v>
      </c>
    </row>
    <row r="85" spans="1:7" x14ac:dyDescent="0.2">
      <c r="A85" s="8"/>
      <c r="B85" s="8" t="s">
        <v>133</v>
      </c>
      <c r="C85" s="9" t="s">
        <v>134</v>
      </c>
      <c r="D85" s="6" t="s">
        <v>15</v>
      </c>
      <c r="E85" s="7">
        <v>52</v>
      </c>
      <c r="F85" s="7">
        <v>0.33</v>
      </c>
      <c r="G85" s="7">
        <f>TRUNC(E85*F85,2)</f>
        <v>17.16</v>
      </c>
    </row>
    <row r="86" spans="1:7" ht="24" x14ac:dyDescent="0.2">
      <c r="A86" s="8"/>
      <c r="B86" s="8" t="s">
        <v>143</v>
      </c>
      <c r="C86" s="9" t="s">
        <v>144</v>
      </c>
      <c r="D86" s="6" t="s">
        <v>98</v>
      </c>
      <c r="E86" s="7">
        <v>0.1</v>
      </c>
      <c r="F86" s="7">
        <v>56.5</v>
      </c>
      <c r="G86" s="7"/>
    </row>
    <row r="87" spans="1:7" ht="24" x14ac:dyDescent="0.2">
      <c r="A87" s="8"/>
      <c r="B87" s="8" t="s">
        <v>289</v>
      </c>
      <c r="C87" s="9" t="s">
        <v>290</v>
      </c>
      <c r="D87" s="6" t="s">
        <v>98</v>
      </c>
      <c r="E87" s="7">
        <v>0.1</v>
      </c>
      <c r="F87" s="7">
        <v>60</v>
      </c>
      <c r="G87" s="7">
        <f t="shared" ref="G87:G93" si="0">TRUNC(E87*F87,2)</f>
        <v>6</v>
      </c>
    </row>
    <row r="88" spans="1:7" ht="36" x14ac:dyDescent="0.2">
      <c r="A88" s="8"/>
      <c r="B88" s="8" t="s">
        <v>93</v>
      </c>
      <c r="C88" s="9" t="s">
        <v>94</v>
      </c>
      <c r="D88" s="6" t="s">
        <v>8</v>
      </c>
      <c r="E88" s="7">
        <v>0.77249999999999996</v>
      </c>
      <c r="F88" s="7">
        <v>13.08</v>
      </c>
      <c r="G88" s="7">
        <f t="shared" si="0"/>
        <v>10.1</v>
      </c>
    </row>
    <row r="89" spans="1:7" ht="24" x14ac:dyDescent="0.2">
      <c r="A89" s="8"/>
      <c r="B89" s="8" t="s">
        <v>99</v>
      </c>
      <c r="C89" s="9" t="s">
        <v>100</v>
      </c>
      <c r="D89" s="6" t="s">
        <v>8</v>
      </c>
      <c r="E89" s="7">
        <v>0.1545</v>
      </c>
      <c r="F89" s="7">
        <v>18.05</v>
      </c>
      <c r="G89" s="7">
        <f t="shared" si="0"/>
        <v>2.78</v>
      </c>
    </row>
    <row r="90" spans="1:7" ht="36" x14ac:dyDescent="0.2">
      <c r="A90" s="8"/>
      <c r="B90" s="8" t="s">
        <v>145</v>
      </c>
      <c r="C90" s="9" t="s">
        <v>146</v>
      </c>
      <c r="D90" s="6" t="s">
        <v>8</v>
      </c>
      <c r="E90" s="7">
        <v>0.58709999999999996</v>
      </c>
      <c r="F90" s="7">
        <v>18.05</v>
      </c>
      <c r="G90" s="7">
        <f t="shared" si="0"/>
        <v>10.59</v>
      </c>
    </row>
    <row r="91" spans="1:7" x14ac:dyDescent="0.2">
      <c r="A91" s="8"/>
      <c r="B91" s="8" t="s">
        <v>147</v>
      </c>
      <c r="C91" s="9" t="s">
        <v>148</v>
      </c>
      <c r="D91" s="6" t="s">
        <v>8</v>
      </c>
      <c r="E91" s="7">
        <v>7.0000000000000007E-2</v>
      </c>
      <c r="F91" s="7">
        <v>3.36</v>
      </c>
      <c r="G91" s="7">
        <f t="shared" si="0"/>
        <v>0.23</v>
      </c>
    </row>
    <row r="92" spans="1:7" ht="24" x14ac:dyDescent="0.2">
      <c r="A92" s="8"/>
      <c r="B92" s="8" t="s">
        <v>149</v>
      </c>
      <c r="C92" s="9" t="s">
        <v>150</v>
      </c>
      <c r="D92" s="6" t="s">
        <v>8</v>
      </c>
      <c r="E92" s="7">
        <v>7.4999999999999997E-2</v>
      </c>
      <c r="F92" s="7">
        <v>8.6300000000000008</v>
      </c>
      <c r="G92" s="7">
        <f t="shared" si="0"/>
        <v>0.64</v>
      </c>
    </row>
    <row r="93" spans="1:7" ht="48" x14ac:dyDescent="0.2">
      <c r="A93" s="8"/>
      <c r="B93" s="8" t="s">
        <v>212</v>
      </c>
      <c r="C93" s="9" t="s">
        <v>215</v>
      </c>
      <c r="D93" s="6" t="s">
        <v>15</v>
      </c>
      <c r="E93" s="7">
        <f>E85/50*0.5</f>
        <v>0.52</v>
      </c>
      <c r="F93" s="7">
        <v>3.81</v>
      </c>
      <c r="G93" s="7">
        <f t="shared" si="0"/>
        <v>1.98</v>
      </c>
    </row>
    <row r="94" spans="1:7" x14ac:dyDescent="0.2">
      <c r="A94" s="8"/>
      <c r="B94" s="8"/>
      <c r="C94" s="22"/>
      <c r="D94" s="6"/>
      <c r="E94" s="7" t="s">
        <v>23</v>
      </c>
      <c r="F94" s="7"/>
      <c r="G94" s="7">
        <f>TRUNC(SUM(G82:G93),2)</f>
        <v>59.14</v>
      </c>
    </row>
    <row r="95" spans="1:7" ht="156" x14ac:dyDescent="0.2">
      <c r="A95" s="8" t="s">
        <v>78</v>
      </c>
      <c r="B95" s="8" t="s">
        <v>311</v>
      </c>
      <c r="C95" s="9" t="s">
        <v>317</v>
      </c>
      <c r="D95" s="6" t="s">
        <v>84</v>
      </c>
      <c r="E95" s="7"/>
      <c r="F95" s="7"/>
      <c r="G95" s="7">
        <v>87.23</v>
      </c>
    </row>
    <row r="96" spans="1:7" ht="96" x14ac:dyDescent="0.2">
      <c r="A96" s="8"/>
      <c r="B96" s="8" t="s">
        <v>318</v>
      </c>
      <c r="C96" s="9" t="s">
        <v>312</v>
      </c>
      <c r="D96" s="6" t="s">
        <v>84</v>
      </c>
      <c r="E96" s="7">
        <v>1</v>
      </c>
      <c r="F96" s="7">
        <f>TRUNC(61.042076,2)</f>
        <v>61.04</v>
      </c>
      <c r="G96" s="7">
        <f t="shared" ref="G96:G104" si="1">TRUNC(E96*F96,2)</f>
        <v>61.04</v>
      </c>
    </row>
    <row r="97" spans="1:7" ht="36" x14ac:dyDescent="0.2">
      <c r="A97" s="8"/>
      <c r="B97" s="8" t="s">
        <v>301</v>
      </c>
      <c r="C97" s="9" t="s">
        <v>302</v>
      </c>
      <c r="D97" s="6" t="s">
        <v>15</v>
      </c>
      <c r="E97" s="7">
        <v>0.2</v>
      </c>
      <c r="F97" s="7">
        <v>8.5500000000000007</v>
      </c>
      <c r="G97" s="7">
        <f t="shared" si="1"/>
        <v>1.71</v>
      </c>
    </row>
    <row r="98" spans="1:7" ht="24" x14ac:dyDescent="0.2">
      <c r="A98" s="8"/>
      <c r="B98" s="8" t="s">
        <v>313</v>
      </c>
      <c r="C98" s="9" t="s">
        <v>314</v>
      </c>
      <c r="D98" s="6" t="s">
        <v>88</v>
      </c>
      <c r="E98" s="7">
        <v>0.32</v>
      </c>
      <c r="F98" s="7">
        <v>4.58</v>
      </c>
      <c r="G98" s="7">
        <f t="shared" si="1"/>
        <v>1.46</v>
      </c>
    </row>
    <row r="99" spans="1:7" x14ac:dyDescent="0.2">
      <c r="A99" s="8"/>
      <c r="B99" s="8" t="s">
        <v>142</v>
      </c>
      <c r="C99" s="9" t="s">
        <v>286</v>
      </c>
      <c r="D99" s="6" t="s">
        <v>88</v>
      </c>
      <c r="E99" s="7">
        <v>0.23</v>
      </c>
      <c r="F99" s="7">
        <v>6.75</v>
      </c>
      <c r="G99" s="7">
        <f t="shared" si="1"/>
        <v>1.55</v>
      </c>
    </row>
    <row r="100" spans="1:7" ht="24" x14ac:dyDescent="0.2">
      <c r="A100" s="8"/>
      <c r="B100" s="8" t="s">
        <v>315</v>
      </c>
      <c r="C100" s="9" t="s">
        <v>316</v>
      </c>
      <c r="D100" s="6" t="s">
        <v>84</v>
      </c>
      <c r="E100" s="7">
        <v>5.5E-2</v>
      </c>
      <c r="F100" s="7">
        <v>33.57</v>
      </c>
      <c r="G100" s="7">
        <f t="shared" si="1"/>
        <v>1.84</v>
      </c>
    </row>
    <row r="101" spans="1:7" ht="24" x14ac:dyDescent="0.2">
      <c r="A101" s="8"/>
      <c r="B101" s="8" t="s">
        <v>305</v>
      </c>
      <c r="C101" s="9" t="s">
        <v>306</v>
      </c>
      <c r="D101" s="6" t="s">
        <v>84</v>
      </c>
      <c r="E101" s="7">
        <v>0.22</v>
      </c>
      <c r="F101" s="7">
        <v>17.850000000000001</v>
      </c>
      <c r="G101" s="7">
        <f t="shared" si="1"/>
        <v>3.92</v>
      </c>
    </row>
    <row r="102" spans="1:7" ht="36" x14ac:dyDescent="0.2">
      <c r="A102" s="8"/>
      <c r="B102" s="8" t="s">
        <v>93</v>
      </c>
      <c r="C102" s="9" t="s">
        <v>94</v>
      </c>
      <c r="D102" s="6" t="s">
        <v>8</v>
      </c>
      <c r="E102" s="7">
        <v>1.03</v>
      </c>
      <c r="F102" s="7">
        <v>13.08</v>
      </c>
      <c r="G102" s="7">
        <f t="shared" si="1"/>
        <v>13.47</v>
      </c>
    </row>
    <row r="103" spans="1:7" ht="36" x14ac:dyDescent="0.2">
      <c r="A103" s="8"/>
      <c r="B103" s="8" t="s">
        <v>145</v>
      </c>
      <c r="C103" s="9" t="s">
        <v>146</v>
      </c>
      <c r="D103" s="6" t="s">
        <v>8</v>
      </c>
      <c r="E103" s="7">
        <v>2.06</v>
      </c>
      <c r="F103" s="7">
        <v>18.05</v>
      </c>
      <c r="G103" s="7">
        <f t="shared" si="1"/>
        <v>37.18</v>
      </c>
    </row>
    <row r="104" spans="1:7" x14ac:dyDescent="0.2">
      <c r="A104" s="8"/>
      <c r="B104" s="8" t="s">
        <v>307</v>
      </c>
      <c r="C104" s="9" t="s">
        <v>308</v>
      </c>
      <c r="D104" s="6" t="s">
        <v>84</v>
      </c>
      <c r="E104" s="7">
        <v>1</v>
      </c>
      <c r="F104" s="7">
        <v>2.5499999999999998</v>
      </c>
      <c r="G104" s="7">
        <f t="shared" si="1"/>
        <v>2.5499999999999998</v>
      </c>
    </row>
    <row r="105" spans="1:7" x14ac:dyDescent="0.2">
      <c r="A105" s="8"/>
      <c r="B105" s="8"/>
      <c r="C105" s="9"/>
      <c r="D105" s="6"/>
      <c r="E105" s="7" t="s">
        <v>23</v>
      </c>
      <c r="F105" s="7"/>
      <c r="G105" s="7">
        <f>TRUNC(SUM(G97:G104),2)</f>
        <v>63.68</v>
      </c>
    </row>
    <row r="106" spans="1:7" ht="60" x14ac:dyDescent="0.2">
      <c r="A106" s="8"/>
      <c r="B106" s="8" t="s">
        <v>297</v>
      </c>
      <c r="C106" s="9" t="s">
        <v>298</v>
      </c>
      <c r="D106" s="6" t="s">
        <v>84</v>
      </c>
      <c r="E106" s="7">
        <v>1</v>
      </c>
      <c r="F106" s="7">
        <f>TRUNC(20.4787,2)</f>
        <v>20.47</v>
      </c>
      <c r="G106" s="7">
        <f t="shared" ref="G106:G111" si="2">TRUNC(E106*F106,2)</f>
        <v>20.47</v>
      </c>
    </row>
    <row r="107" spans="1:7" ht="24" x14ac:dyDescent="0.2">
      <c r="A107" s="8"/>
      <c r="B107" s="8" t="s">
        <v>309</v>
      </c>
      <c r="C107" s="9" t="s">
        <v>310</v>
      </c>
      <c r="D107" s="6" t="s">
        <v>88</v>
      </c>
      <c r="E107" s="7">
        <v>0.5</v>
      </c>
      <c r="F107" s="7">
        <v>7.79</v>
      </c>
      <c r="G107" s="7">
        <f t="shared" si="2"/>
        <v>3.89</v>
      </c>
    </row>
    <row r="108" spans="1:7" ht="36" x14ac:dyDescent="0.2">
      <c r="A108" s="8"/>
      <c r="B108" s="8" t="s">
        <v>301</v>
      </c>
      <c r="C108" s="9" t="s">
        <v>302</v>
      </c>
      <c r="D108" s="6" t="s">
        <v>15</v>
      </c>
      <c r="E108" s="7">
        <v>0.05</v>
      </c>
      <c r="F108" s="7">
        <v>8.5500000000000007</v>
      </c>
      <c r="G108" s="7">
        <f t="shared" si="2"/>
        <v>0.42</v>
      </c>
    </row>
    <row r="109" spans="1:7" x14ac:dyDescent="0.2">
      <c r="A109" s="8"/>
      <c r="B109" s="8" t="s">
        <v>303</v>
      </c>
      <c r="C109" s="9" t="s">
        <v>304</v>
      </c>
      <c r="D109" s="6" t="s">
        <v>88</v>
      </c>
      <c r="E109" s="7">
        <v>0.85</v>
      </c>
      <c r="F109" s="7">
        <v>3.79</v>
      </c>
      <c r="G109" s="7">
        <f t="shared" si="2"/>
        <v>3.22</v>
      </c>
    </row>
    <row r="110" spans="1:7" ht="36" x14ac:dyDescent="0.2">
      <c r="A110" s="8"/>
      <c r="B110" s="8" t="s">
        <v>93</v>
      </c>
      <c r="C110" s="9" t="s">
        <v>94</v>
      </c>
      <c r="D110" s="6" t="s">
        <v>8</v>
      </c>
      <c r="E110" s="7">
        <v>0.51500000000000001</v>
      </c>
      <c r="F110" s="7">
        <v>13.08</v>
      </c>
      <c r="G110" s="7">
        <f t="shared" si="2"/>
        <v>6.73</v>
      </c>
    </row>
    <row r="111" spans="1:7" ht="36" x14ac:dyDescent="0.2">
      <c r="A111" s="8"/>
      <c r="B111" s="8" t="s">
        <v>145</v>
      </c>
      <c r="C111" s="9" t="s">
        <v>146</v>
      </c>
      <c r="D111" s="6" t="s">
        <v>8</v>
      </c>
      <c r="E111" s="7">
        <v>0.51500000000000001</v>
      </c>
      <c r="F111" s="7">
        <v>18.05</v>
      </c>
      <c r="G111" s="7">
        <f t="shared" si="2"/>
        <v>9.2899999999999991</v>
      </c>
    </row>
    <row r="112" spans="1:7" x14ac:dyDescent="0.2">
      <c r="A112" s="8"/>
      <c r="B112" s="8"/>
      <c r="C112" s="9"/>
      <c r="D112" s="6"/>
      <c r="E112" s="7" t="s">
        <v>23</v>
      </c>
      <c r="F112" s="7"/>
      <c r="G112" s="7">
        <f>TRUNC(SUM(G107:G111),2)</f>
        <v>23.55</v>
      </c>
    </row>
    <row r="113" spans="1:7" ht="60" x14ac:dyDescent="0.2">
      <c r="A113" s="8" t="s">
        <v>79</v>
      </c>
      <c r="B113" s="8" t="s">
        <v>299</v>
      </c>
      <c r="C113" s="9" t="s">
        <v>300</v>
      </c>
      <c r="D113" s="6" t="s">
        <v>98</v>
      </c>
      <c r="E113" s="7"/>
      <c r="F113" s="7"/>
      <c r="G113" s="7">
        <f>G117</f>
        <v>349.96</v>
      </c>
    </row>
    <row r="114" spans="1:7" ht="24" x14ac:dyDescent="0.2">
      <c r="A114" s="8"/>
      <c r="B114" s="8" t="s">
        <v>319</v>
      </c>
      <c r="C114" s="9" t="s">
        <v>320</v>
      </c>
      <c r="D114" s="6" t="s">
        <v>98</v>
      </c>
      <c r="E114" s="7">
        <v>1</v>
      </c>
      <c r="F114" s="7">
        <f>TRUNC(90.0344,2)</f>
        <v>90.03</v>
      </c>
      <c r="G114" s="7">
        <f>TRUNC(E114*F114,2)</f>
        <v>90.03</v>
      </c>
    </row>
    <row r="115" spans="1:7" ht="24" x14ac:dyDescent="0.2">
      <c r="A115" s="8"/>
      <c r="B115" s="8" t="s">
        <v>321</v>
      </c>
      <c r="C115" s="9" t="s">
        <v>322</v>
      </c>
      <c r="D115" s="6" t="s">
        <v>98</v>
      </c>
      <c r="E115" s="7">
        <v>1</v>
      </c>
      <c r="F115" s="7">
        <f>TRUNC(62.3982,2)</f>
        <v>62.39</v>
      </c>
      <c r="G115" s="7">
        <f>TRUNC(E115*F115,2)</f>
        <v>62.39</v>
      </c>
    </row>
    <row r="116" spans="1:7" x14ac:dyDescent="0.2">
      <c r="A116" s="8"/>
      <c r="B116" s="8" t="s">
        <v>323</v>
      </c>
      <c r="C116" s="9" t="s">
        <v>324</v>
      </c>
      <c r="D116" s="6" t="s">
        <v>98</v>
      </c>
      <c r="E116" s="7">
        <v>1</v>
      </c>
      <c r="F116" s="7">
        <f>TRUNC(197.5431,2)</f>
        <v>197.54</v>
      </c>
      <c r="G116" s="7">
        <f>TRUNC(E116*F116,2)</f>
        <v>197.54</v>
      </c>
    </row>
    <row r="117" spans="1:7" x14ac:dyDescent="0.2">
      <c r="A117" s="8"/>
      <c r="B117" s="8"/>
      <c r="C117" s="9"/>
      <c r="D117" s="6"/>
      <c r="E117" s="7" t="s">
        <v>23</v>
      </c>
      <c r="F117" s="7"/>
      <c r="G117" s="7">
        <f>TRUNC(SUM(G114:G116),2)</f>
        <v>349.96</v>
      </c>
    </row>
    <row r="118" spans="1:7" ht="48" x14ac:dyDescent="0.2">
      <c r="A118" s="8" t="s">
        <v>80</v>
      </c>
      <c r="B118" s="8" t="s">
        <v>219</v>
      </c>
      <c r="C118" s="9" t="s">
        <v>220</v>
      </c>
      <c r="D118" s="6" t="s">
        <v>84</v>
      </c>
      <c r="E118" s="7"/>
      <c r="F118" s="7"/>
      <c r="G118" s="7">
        <f>G123</f>
        <v>9.16</v>
      </c>
    </row>
    <row r="119" spans="1:7" x14ac:dyDescent="0.2">
      <c r="A119" s="8"/>
      <c r="B119" s="8" t="s">
        <v>221</v>
      </c>
      <c r="C119" s="9" t="s">
        <v>222</v>
      </c>
      <c r="D119" s="6" t="s">
        <v>15</v>
      </c>
      <c r="E119" s="7">
        <v>0.6</v>
      </c>
      <c r="F119" s="7">
        <f>TRUNC(0.5595,2)</f>
        <v>0.55000000000000004</v>
      </c>
      <c r="G119" s="7">
        <f>TRUNC(E119*F119,2)</f>
        <v>0.33</v>
      </c>
    </row>
    <row r="120" spans="1:7" x14ac:dyDescent="0.2">
      <c r="A120" s="8"/>
      <c r="B120" s="8" t="s">
        <v>223</v>
      </c>
      <c r="C120" s="9" t="s">
        <v>224</v>
      </c>
      <c r="D120" s="6" t="s">
        <v>14</v>
      </c>
      <c r="E120" s="7">
        <v>2.5999999999999999E-2</v>
      </c>
      <c r="F120" s="7">
        <f>TRUNC(1.58,2)</f>
        <v>1.58</v>
      </c>
      <c r="G120" s="7">
        <f>TRUNC(E120*F120,2)</f>
        <v>0.04</v>
      </c>
    </row>
    <row r="121" spans="1:7" ht="36" x14ac:dyDescent="0.2">
      <c r="A121" s="8"/>
      <c r="B121" s="8" t="s">
        <v>93</v>
      </c>
      <c r="C121" s="9" t="s">
        <v>94</v>
      </c>
      <c r="D121" s="6" t="s">
        <v>8</v>
      </c>
      <c r="E121" s="7">
        <v>0.13390000000000002</v>
      </c>
      <c r="F121" s="7">
        <f>TRUNC(12.54,2)</f>
        <v>12.54</v>
      </c>
      <c r="G121" s="7">
        <f>TRUNC(E121*F121,2)</f>
        <v>1.67</v>
      </c>
    </row>
    <row r="122" spans="1:7" ht="24" x14ac:dyDescent="0.2">
      <c r="A122" s="8"/>
      <c r="B122" s="8" t="s">
        <v>225</v>
      </c>
      <c r="C122" s="9" t="s">
        <v>226</v>
      </c>
      <c r="D122" s="6" t="s">
        <v>8</v>
      </c>
      <c r="E122" s="7">
        <v>0.41200000000000003</v>
      </c>
      <c r="F122" s="7">
        <f>TRUNC(17.3,2)</f>
        <v>17.3</v>
      </c>
      <c r="G122" s="7">
        <f>TRUNC(E122*F122,2)</f>
        <v>7.12</v>
      </c>
    </row>
    <row r="123" spans="1:7" x14ac:dyDescent="0.2">
      <c r="A123" s="8"/>
      <c r="B123" s="8"/>
      <c r="C123" s="9"/>
      <c r="D123" s="6"/>
      <c r="E123" s="7" t="s">
        <v>23</v>
      </c>
      <c r="F123" s="7"/>
      <c r="G123" s="7">
        <f>TRUNC(SUM(G119:G122),2)</f>
        <v>9.16</v>
      </c>
    </row>
    <row r="124" spans="1:7" ht="36" x14ac:dyDescent="0.2">
      <c r="A124" s="8" t="s">
        <v>81</v>
      </c>
      <c r="B124" s="8" t="s">
        <v>227</v>
      </c>
      <c r="C124" s="9" t="s">
        <v>228</v>
      </c>
      <c r="D124" s="6" t="s">
        <v>98</v>
      </c>
      <c r="E124" s="7"/>
      <c r="F124" s="7"/>
      <c r="G124" s="7">
        <f>G126</f>
        <v>32.29</v>
      </c>
    </row>
    <row r="125" spans="1:7" ht="36" x14ac:dyDescent="0.2">
      <c r="A125" s="8"/>
      <c r="B125" s="8" t="s">
        <v>93</v>
      </c>
      <c r="C125" s="9" t="s">
        <v>94</v>
      </c>
      <c r="D125" s="6" t="s">
        <v>8</v>
      </c>
      <c r="E125" s="7">
        <v>2.5750000000000002</v>
      </c>
      <c r="F125" s="7">
        <f>TRUNC(12.54,2)</f>
        <v>12.54</v>
      </c>
      <c r="G125" s="7">
        <f>TRUNC(E125*F125,2)</f>
        <v>32.29</v>
      </c>
    </row>
    <row r="126" spans="1:7" x14ac:dyDescent="0.2">
      <c r="A126" s="8"/>
      <c r="B126" s="8"/>
      <c r="C126" s="9"/>
      <c r="D126" s="6"/>
      <c r="E126" s="7" t="s">
        <v>23</v>
      </c>
      <c r="F126" s="7"/>
      <c r="G126" s="7">
        <f>TRUNC(SUM(G125:G125),2)</f>
        <v>32.29</v>
      </c>
    </row>
    <row r="127" spans="1:7" ht="72" x14ac:dyDescent="0.2">
      <c r="A127" s="8" t="s">
        <v>82</v>
      </c>
      <c r="B127" s="8" t="s">
        <v>232</v>
      </c>
      <c r="C127" s="9" t="s">
        <v>293</v>
      </c>
      <c r="D127" s="6" t="s">
        <v>14</v>
      </c>
      <c r="E127" s="7"/>
      <c r="F127" s="7"/>
      <c r="G127" s="7">
        <v>33.450000000000003</v>
      </c>
    </row>
    <row r="128" spans="1:7" ht="72" x14ac:dyDescent="0.2">
      <c r="A128" s="8"/>
      <c r="B128" s="8" t="s">
        <v>151</v>
      </c>
      <c r="C128" s="22" t="s">
        <v>231</v>
      </c>
      <c r="D128" s="6" t="s">
        <v>14</v>
      </c>
      <c r="E128" s="7">
        <v>1</v>
      </c>
      <c r="F128" s="7">
        <f>TRUNC(117.615055,2)</f>
        <v>117.61</v>
      </c>
      <c r="G128" s="7">
        <f>TRUNC(E128*F128,2)</f>
        <v>117.61</v>
      </c>
    </row>
    <row r="129" spans="1:7" ht="24" x14ac:dyDescent="0.2">
      <c r="A129" s="8"/>
      <c r="B129" s="8" t="s">
        <v>152</v>
      </c>
      <c r="C129" s="9" t="s">
        <v>153</v>
      </c>
      <c r="D129" s="6" t="s">
        <v>102</v>
      </c>
      <c r="E129" s="7">
        <v>4.3499999999999997E-2</v>
      </c>
      <c r="F129" s="7">
        <v>51.01</v>
      </c>
      <c r="G129" s="7"/>
    </row>
    <row r="130" spans="1:7" ht="24" x14ac:dyDescent="0.2">
      <c r="A130" s="8"/>
      <c r="B130" s="8" t="s">
        <v>291</v>
      </c>
      <c r="C130" s="9" t="s">
        <v>292</v>
      </c>
      <c r="D130" s="6" t="s">
        <v>102</v>
      </c>
      <c r="E130" s="7">
        <v>4.3499999999999997E-2</v>
      </c>
      <c r="F130" s="7">
        <v>50.54</v>
      </c>
      <c r="G130" s="7">
        <f>TRUNC(E130*F130,2)</f>
        <v>2.19</v>
      </c>
    </row>
    <row r="131" spans="1:7" x14ac:dyDescent="0.2">
      <c r="A131" s="8"/>
      <c r="B131" s="8" t="s">
        <v>133</v>
      </c>
      <c r="C131" s="9" t="s">
        <v>134</v>
      </c>
      <c r="D131" s="6" t="s">
        <v>15</v>
      </c>
      <c r="E131" s="7">
        <v>10</v>
      </c>
      <c r="F131" s="7">
        <v>0.33</v>
      </c>
      <c r="G131" s="7">
        <f>TRUNC(E131*F131,2)</f>
        <v>3.3</v>
      </c>
    </row>
    <row r="132" spans="1:7" ht="24" x14ac:dyDescent="0.2">
      <c r="A132" s="8"/>
      <c r="B132" s="8" t="s">
        <v>143</v>
      </c>
      <c r="C132" s="9" t="s">
        <v>144</v>
      </c>
      <c r="D132" s="6" t="s">
        <v>98</v>
      </c>
      <c r="E132" s="7">
        <v>0.03</v>
      </c>
      <c r="F132" s="7">
        <v>56.5</v>
      </c>
      <c r="G132" s="7"/>
    </row>
    <row r="133" spans="1:7" ht="24" x14ac:dyDescent="0.2">
      <c r="A133" s="8"/>
      <c r="B133" s="8" t="s">
        <v>289</v>
      </c>
      <c r="C133" s="9" t="s">
        <v>290</v>
      </c>
      <c r="D133" s="6" t="s">
        <v>98</v>
      </c>
      <c r="E133" s="7">
        <v>0.03</v>
      </c>
      <c r="F133" s="7">
        <v>60</v>
      </c>
      <c r="G133" s="7">
        <f>TRUNC(E133*F133,2)</f>
        <v>1.8</v>
      </c>
    </row>
    <row r="134" spans="1:7" ht="48" x14ac:dyDescent="0.2">
      <c r="A134" s="8"/>
      <c r="B134" s="8" t="s">
        <v>96</v>
      </c>
      <c r="C134" s="9" t="s">
        <v>97</v>
      </c>
      <c r="D134" s="6" t="s">
        <v>8</v>
      </c>
      <c r="E134" s="7">
        <v>10.3</v>
      </c>
      <c r="F134" s="7">
        <v>11.12</v>
      </c>
      <c r="G134" s="7"/>
    </row>
    <row r="135" spans="1:7" ht="36" x14ac:dyDescent="0.2">
      <c r="A135" s="8"/>
      <c r="B135" s="8" t="s">
        <v>93</v>
      </c>
      <c r="C135" s="9" t="s">
        <v>94</v>
      </c>
      <c r="D135" s="6" t="s">
        <v>8</v>
      </c>
      <c r="E135" s="7">
        <v>2</v>
      </c>
      <c r="F135" s="7">
        <v>13.08</v>
      </c>
      <c r="G135" s="7">
        <f>TRUNC(E135*F135,2)</f>
        <v>26.16</v>
      </c>
    </row>
    <row r="136" spans="1:7" x14ac:dyDescent="0.2">
      <c r="A136" s="8"/>
      <c r="B136" s="8"/>
      <c r="C136" s="22"/>
      <c r="D136" s="6"/>
      <c r="E136" s="7" t="s">
        <v>23</v>
      </c>
      <c r="F136" s="7"/>
      <c r="G136" s="7">
        <f>TRUNC(SUM(G129:G135),2)</f>
        <v>33.450000000000003</v>
      </c>
    </row>
    <row r="137" spans="1:7" ht="36" x14ac:dyDescent="0.2">
      <c r="A137" s="8" t="s">
        <v>229</v>
      </c>
      <c r="B137" s="8" t="s">
        <v>238</v>
      </c>
      <c r="C137" s="9" t="s">
        <v>237</v>
      </c>
      <c r="D137" s="6"/>
      <c r="E137" s="7"/>
      <c r="F137" s="7"/>
      <c r="G137" s="7">
        <v>5.55</v>
      </c>
    </row>
    <row r="138" spans="1:7" ht="48" x14ac:dyDescent="0.2">
      <c r="A138" s="8"/>
      <c r="B138" s="8" t="s">
        <v>236</v>
      </c>
      <c r="C138" s="9" t="s">
        <v>233</v>
      </c>
      <c r="D138" s="6" t="s">
        <v>84</v>
      </c>
      <c r="E138" s="7">
        <v>1</v>
      </c>
      <c r="F138" s="7">
        <f>TRUNC(10.14485,2)</f>
        <v>10.14</v>
      </c>
      <c r="G138" s="7">
        <f>TRUNC(E138*F138,2)</f>
        <v>10.14</v>
      </c>
    </row>
    <row r="139" spans="1:7" ht="24" x14ac:dyDescent="0.2">
      <c r="A139" s="8"/>
      <c r="B139" s="8" t="s">
        <v>234</v>
      </c>
      <c r="C139" s="9" t="s">
        <v>235</v>
      </c>
      <c r="D139" s="6" t="s">
        <v>84</v>
      </c>
      <c r="E139" s="7">
        <v>1.02</v>
      </c>
      <c r="F139" s="7">
        <f>TRUNC(4.7,2)</f>
        <v>4.7</v>
      </c>
      <c r="G139" s="7"/>
    </row>
    <row r="140" spans="1:7" ht="36" x14ac:dyDescent="0.2">
      <c r="A140" s="8"/>
      <c r="B140" s="8" t="s">
        <v>181</v>
      </c>
      <c r="C140" s="9" t="s">
        <v>182</v>
      </c>
      <c r="D140" s="6" t="s">
        <v>8</v>
      </c>
      <c r="E140" s="7">
        <v>0.51500000000000001</v>
      </c>
      <c r="F140" s="7">
        <v>10.78</v>
      </c>
      <c r="G140" s="7">
        <f>TRUNC(E140*F140,2)</f>
        <v>5.55</v>
      </c>
    </row>
    <row r="141" spans="1:7" x14ac:dyDescent="0.2">
      <c r="A141" s="8"/>
      <c r="B141" s="8"/>
      <c r="C141" s="9"/>
      <c r="D141" s="6"/>
      <c r="E141" s="7" t="s">
        <v>23</v>
      </c>
      <c r="F141" s="7"/>
      <c r="G141" s="7">
        <f>TRUNC(SUM(G139:G140),2)</f>
        <v>5.55</v>
      </c>
    </row>
    <row r="142" spans="1:7" x14ac:dyDescent="0.2">
      <c r="A142" s="8"/>
      <c r="B142" s="8"/>
      <c r="C142" s="9"/>
      <c r="D142" s="6"/>
      <c r="E142" s="7"/>
      <c r="F142" s="7"/>
      <c r="G142" s="7"/>
    </row>
  </sheetData>
  <mergeCells count="5">
    <mergeCell ref="A1:G1"/>
    <mergeCell ref="A2:G2"/>
    <mergeCell ref="A3:G3"/>
    <mergeCell ref="A5:G5"/>
    <mergeCell ref="A7:G7"/>
  </mergeCells>
  <printOptions horizontalCentered="1"/>
  <pageMargins left="0.39370078740157483" right="0.23622047244094491" top="0.59055118110236227" bottom="0.82677165354330717" header="0.51181102362204722" footer="0.51181102362204722"/>
  <pageSetup paperSize="9" scale="96" fitToWidth="0" fitToHeight="8" orientation="portrait" blackAndWhite="1" horizontalDpi="4294967294" verticalDpi="300" r:id="rId1"/>
  <headerFooter alignWithMargins="0"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34" zoomScale="85" zoomScaleNormal="100" zoomScaleSheetLayoutView="85" workbookViewId="0">
      <selection activeCell="A34" sqref="A34:G45"/>
    </sheetView>
  </sheetViews>
  <sheetFormatPr defaultColWidth="11.42578125" defaultRowHeight="12.75" x14ac:dyDescent="0.2"/>
  <cols>
    <col min="1" max="1" width="5.28515625" style="1" customWidth="1"/>
    <col min="2" max="2" width="13" style="1" customWidth="1"/>
    <col min="3" max="3" width="40.42578125" style="1" customWidth="1"/>
    <col min="4" max="4" width="6.140625" style="1" customWidth="1"/>
    <col min="5" max="5" width="8.28515625" style="1" customWidth="1"/>
    <col min="6" max="6" width="11.42578125" style="1" customWidth="1"/>
    <col min="7" max="7" width="13" style="1" customWidth="1"/>
    <col min="8" max="8" width="7.7109375" style="1" customWidth="1"/>
    <col min="9" max="9" width="7.140625" style="1" customWidth="1"/>
    <col min="10" max="10" width="7.28515625" style="1" customWidth="1"/>
    <col min="11" max="16384" width="11.42578125" style="1"/>
  </cols>
  <sheetData>
    <row r="1" spans="1:8" ht="23.25" x14ac:dyDescent="0.35">
      <c r="A1" s="113" t="s">
        <v>9</v>
      </c>
      <c r="B1" s="113"/>
      <c r="C1" s="113"/>
      <c r="D1" s="113"/>
      <c r="E1" s="113"/>
      <c r="F1" s="113"/>
      <c r="G1" s="113"/>
      <c r="H1" s="12"/>
    </row>
    <row r="2" spans="1:8" ht="20.25" x14ac:dyDescent="0.3">
      <c r="A2" s="114" t="s">
        <v>10</v>
      </c>
      <c r="B2" s="114"/>
      <c r="C2" s="114"/>
      <c r="D2" s="114"/>
      <c r="E2" s="114"/>
      <c r="F2" s="114"/>
      <c r="G2" s="114"/>
      <c r="H2" s="12"/>
    </row>
    <row r="3" spans="1:8" ht="18" x14ac:dyDescent="0.25">
      <c r="A3" s="115" t="s">
        <v>11</v>
      </c>
      <c r="B3" s="115"/>
      <c r="C3" s="115"/>
      <c r="D3" s="115"/>
      <c r="E3" s="115"/>
      <c r="F3" s="115"/>
      <c r="G3" s="115"/>
      <c r="H3" s="12"/>
    </row>
    <row r="4" spans="1:8" ht="15.75" x14ac:dyDescent="0.25">
      <c r="A4" s="11"/>
      <c r="B4" s="13"/>
      <c r="C4" s="13"/>
      <c r="D4" s="14"/>
      <c r="E4" s="14"/>
      <c r="F4" s="15"/>
      <c r="G4" s="15"/>
      <c r="H4" s="12"/>
    </row>
    <row r="5" spans="1:8" ht="15.75" x14ac:dyDescent="0.25">
      <c r="A5" s="116" t="s">
        <v>22</v>
      </c>
      <c r="B5" s="116"/>
      <c r="C5" s="116"/>
      <c r="D5" s="116"/>
      <c r="E5" s="116"/>
      <c r="F5" s="116"/>
      <c r="G5" s="116"/>
      <c r="H5" s="12"/>
    </row>
    <row r="6" spans="1:8" ht="15.75" x14ac:dyDescent="0.25">
      <c r="A6" s="2"/>
      <c r="B6" s="13"/>
      <c r="C6" s="13"/>
      <c r="D6" s="14"/>
      <c r="E6" s="14"/>
      <c r="F6" s="15"/>
      <c r="G6" s="15"/>
      <c r="H6" s="12"/>
    </row>
    <row r="7" spans="1:8" ht="24" customHeight="1" x14ac:dyDescent="0.2">
      <c r="A7" s="117" t="s">
        <v>167</v>
      </c>
      <c r="B7" s="117"/>
      <c r="C7" s="117"/>
      <c r="D7" s="117"/>
      <c r="E7" s="117"/>
      <c r="F7" s="117"/>
      <c r="G7" s="117"/>
      <c r="H7" s="12"/>
    </row>
    <row r="8" spans="1:8" ht="15.75" x14ac:dyDescent="0.25">
      <c r="A8" s="3" t="s">
        <v>7</v>
      </c>
      <c r="B8" s="4"/>
      <c r="C8" s="4"/>
      <c r="D8" s="10" t="s">
        <v>281</v>
      </c>
      <c r="F8" s="5"/>
      <c r="G8" s="85">
        <v>43521</v>
      </c>
      <c r="H8" s="12"/>
    </row>
    <row r="9" spans="1:8" ht="14.25" customHeight="1" x14ac:dyDescent="0.2">
      <c r="A9" s="20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</row>
    <row r="10" spans="1:8" x14ac:dyDescent="0.2">
      <c r="A10" s="17" t="s">
        <v>12</v>
      </c>
      <c r="B10" s="17"/>
      <c r="C10" s="18" t="s">
        <v>83</v>
      </c>
      <c r="D10" s="6"/>
      <c r="E10" s="7"/>
      <c r="F10" s="7"/>
      <c r="G10" s="7"/>
    </row>
    <row r="11" spans="1:8" ht="84" x14ac:dyDescent="0.2">
      <c r="A11" s="8" t="s">
        <v>13</v>
      </c>
      <c r="B11" s="8" t="s">
        <v>85</v>
      </c>
      <c r="C11" s="9" t="s">
        <v>180</v>
      </c>
      <c r="D11" s="6" t="s">
        <v>84</v>
      </c>
      <c r="E11" s="7">
        <v>55.319999999999993</v>
      </c>
      <c r="F11" s="7">
        <v>1.57</v>
      </c>
      <c r="G11" s="7">
        <f t="shared" ref="G11:G22" si="0">TRUNC(E11*F11,2)</f>
        <v>86.85</v>
      </c>
    </row>
    <row r="12" spans="1:8" ht="72" x14ac:dyDescent="0.2">
      <c r="A12" s="8" t="s">
        <v>67</v>
      </c>
      <c r="B12" s="8" t="s">
        <v>91</v>
      </c>
      <c r="C12" s="9" t="s">
        <v>92</v>
      </c>
      <c r="D12" s="6" t="s">
        <v>88</v>
      </c>
      <c r="E12" s="7">
        <v>8.8000000000000007</v>
      </c>
      <c r="F12" s="7">
        <v>14.81</v>
      </c>
      <c r="G12" s="7">
        <f t="shared" si="0"/>
        <v>130.32</v>
      </c>
    </row>
    <row r="13" spans="1:8" ht="24" x14ac:dyDescent="0.2">
      <c r="A13" s="8" t="s">
        <v>18</v>
      </c>
      <c r="B13" s="8" t="s">
        <v>184</v>
      </c>
      <c r="C13" s="9" t="s">
        <v>183</v>
      </c>
      <c r="D13" s="6" t="s">
        <v>84</v>
      </c>
      <c r="E13" s="7">
        <v>40.74</v>
      </c>
      <c r="F13" s="7">
        <v>2.77</v>
      </c>
      <c r="G13" s="7">
        <f t="shared" si="0"/>
        <v>112.84</v>
      </c>
    </row>
    <row r="14" spans="1:8" ht="60" x14ac:dyDescent="0.2">
      <c r="A14" s="8" t="s">
        <v>68</v>
      </c>
      <c r="B14" s="8" t="s">
        <v>137</v>
      </c>
      <c r="C14" s="9" t="s">
        <v>185</v>
      </c>
      <c r="D14" s="6" t="s">
        <v>84</v>
      </c>
      <c r="E14" s="7">
        <v>7.48</v>
      </c>
      <c r="F14" s="7">
        <v>4.71</v>
      </c>
      <c r="G14" s="7">
        <f t="shared" si="0"/>
        <v>35.229999999999997</v>
      </c>
    </row>
    <row r="15" spans="1:8" ht="48" x14ac:dyDescent="0.2">
      <c r="A15" s="8" t="s">
        <v>69</v>
      </c>
      <c r="B15" s="8" t="s">
        <v>295</v>
      </c>
      <c r="C15" s="9" t="s">
        <v>296</v>
      </c>
      <c r="D15" s="6" t="s">
        <v>98</v>
      </c>
      <c r="E15" s="7">
        <v>4.875</v>
      </c>
      <c r="F15" s="7">
        <v>183.97</v>
      </c>
      <c r="G15" s="7">
        <f t="shared" si="0"/>
        <v>896.85</v>
      </c>
    </row>
    <row r="16" spans="1:8" ht="60" x14ac:dyDescent="0.2">
      <c r="A16" s="8" t="s">
        <v>71</v>
      </c>
      <c r="B16" s="8" t="s">
        <v>101</v>
      </c>
      <c r="C16" s="9" t="s">
        <v>186</v>
      </c>
      <c r="D16" s="6" t="s">
        <v>98</v>
      </c>
      <c r="E16" s="7">
        <v>20.37</v>
      </c>
      <c r="F16" s="7">
        <v>32.33</v>
      </c>
      <c r="G16" s="7">
        <f t="shared" si="0"/>
        <v>658.56</v>
      </c>
    </row>
    <row r="17" spans="1:7" ht="60" x14ac:dyDescent="0.2">
      <c r="A17" s="8" t="s">
        <v>72</v>
      </c>
      <c r="B17" s="8" t="s">
        <v>187</v>
      </c>
      <c r="C17" s="9" t="s">
        <v>188</v>
      </c>
      <c r="D17" s="6" t="s">
        <v>98</v>
      </c>
      <c r="E17" s="7">
        <v>8.1480000000000015</v>
      </c>
      <c r="F17" s="7">
        <v>43.78</v>
      </c>
      <c r="G17" s="7">
        <f t="shared" si="0"/>
        <v>356.71</v>
      </c>
    </row>
    <row r="18" spans="1:7" ht="48" x14ac:dyDescent="0.2">
      <c r="A18" s="8" t="s">
        <v>73</v>
      </c>
      <c r="B18" s="8" t="s">
        <v>208</v>
      </c>
      <c r="C18" s="9" t="s">
        <v>209</v>
      </c>
      <c r="D18" s="6" t="s">
        <v>84</v>
      </c>
      <c r="E18" s="7">
        <v>2.2139822368615505</v>
      </c>
      <c r="F18" s="7">
        <v>17.510000000000002</v>
      </c>
      <c r="G18" s="7">
        <f t="shared" si="0"/>
        <v>38.76</v>
      </c>
    </row>
    <row r="19" spans="1:7" ht="120" x14ac:dyDescent="0.2">
      <c r="A19" s="8" t="s">
        <v>74</v>
      </c>
      <c r="B19" s="8" t="s">
        <v>108</v>
      </c>
      <c r="C19" s="9" t="s">
        <v>192</v>
      </c>
      <c r="D19" s="6" t="s">
        <v>102</v>
      </c>
      <c r="E19" s="7">
        <v>8.0000000000000071E-2</v>
      </c>
      <c r="F19" s="7">
        <v>71.14</v>
      </c>
      <c r="G19" s="7">
        <f t="shared" si="0"/>
        <v>5.69</v>
      </c>
    </row>
    <row r="20" spans="1:7" ht="108" x14ac:dyDescent="0.2">
      <c r="A20" s="8" t="s">
        <v>75</v>
      </c>
      <c r="B20" s="8" t="s">
        <v>107</v>
      </c>
      <c r="C20" s="9" t="s">
        <v>193</v>
      </c>
      <c r="D20" s="6" t="s">
        <v>102</v>
      </c>
      <c r="E20" s="7">
        <v>51.973700000000008</v>
      </c>
      <c r="F20" s="7">
        <v>18.97</v>
      </c>
      <c r="G20" s="7">
        <f t="shared" si="0"/>
        <v>985.94</v>
      </c>
    </row>
    <row r="21" spans="1:7" ht="36" x14ac:dyDescent="0.2">
      <c r="A21" s="8" t="s">
        <v>173</v>
      </c>
      <c r="B21" s="8" t="s">
        <v>195</v>
      </c>
      <c r="C21" s="9" t="s">
        <v>196</v>
      </c>
      <c r="D21" s="6" t="s">
        <v>102</v>
      </c>
      <c r="E21" s="7">
        <v>52.05</v>
      </c>
      <c r="F21" s="7">
        <v>0.34</v>
      </c>
      <c r="G21" s="7">
        <f t="shared" si="0"/>
        <v>17.690000000000001</v>
      </c>
    </row>
    <row r="22" spans="1:7" ht="84" x14ac:dyDescent="0.2">
      <c r="A22" s="8" t="s">
        <v>176</v>
      </c>
      <c r="B22" s="8" t="s">
        <v>114</v>
      </c>
      <c r="C22" s="9" t="s">
        <v>115</v>
      </c>
      <c r="D22" s="6" t="s">
        <v>116</v>
      </c>
      <c r="E22" s="7">
        <v>520.5</v>
      </c>
      <c r="F22" s="7">
        <v>0.8</v>
      </c>
      <c r="G22" s="7">
        <f t="shared" si="0"/>
        <v>416.4</v>
      </c>
    </row>
    <row r="23" spans="1:7" ht="48" x14ac:dyDescent="0.2">
      <c r="A23" s="8" t="s">
        <v>191</v>
      </c>
      <c r="B23" s="8" t="s">
        <v>279</v>
      </c>
      <c r="C23" s="9" t="s">
        <v>282</v>
      </c>
      <c r="D23" s="6" t="s">
        <v>14</v>
      </c>
      <c r="E23" s="7">
        <v>3</v>
      </c>
      <c r="F23" s="7">
        <v>26.16</v>
      </c>
      <c r="G23" s="7">
        <f>TRUNC(E23*F23,2)</f>
        <v>78.48</v>
      </c>
    </row>
    <row r="24" spans="1:7" x14ac:dyDescent="0.2">
      <c r="A24" s="8"/>
      <c r="B24" s="8"/>
      <c r="C24" s="9"/>
      <c r="D24" s="16" t="s">
        <v>158</v>
      </c>
      <c r="E24" s="7"/>
      <c r="F24" s="7"/>
      <c r="G24" s="7">
        <f>SUM(G11:G23)</f>
        <v>3820.3200000000006</v>
      </c>
    </row>
    <row r="25" spans="1:7" x14ac:dyDescent="0.2">
      <c r="A25" s="17" t="s">
        <v>19</v>
      </c>
      <c r="B25" s="17"/>
      <c r="C25" s="18" t="s">
        <v>117</v>
      </c>
      <c r="D25" s="6"/>
      <c r="E25" s="7"/>
      <c r="F25" s="7"/>
      <c r="G25" s="7"/>
    </row>
    <row r="26" spans="1:7" ht="108" x14ac:dyDescent="0.2">
      <c r="A26" s="8" t="s">
        <v>20</v>
      </c>
      <c r="B26" s="8" t="s">
        <v>201</v>
      </c>
      <c r="C26" s="9" t="s">
        <v>202</v>
      </c>
      <c r="D26" s="6" t="s">
        <v>88</v>
      </c>
      <c r="E26" s="7">
        <v>8</v>
      </c>
      <c r="F26" s="7">
        <v>21.68</v>
      </c>
      <c r="G26" s="7">
        <f t="shared" ref="G26:G34" si="1">TRUNC(E26*F26,2)</f>
        <v>173.44</v>
      </c>
    </row>
    <row r="27" spans="1:7" ht="132" x14ac:dyDescent="0.2">
      <c r="A27" s="8" t="s">
        <v>21</v>
      </c>
      <c r="B27" s="8" t="s">
        <v>207</v>
      </c>
      <c r="C27" s="9" t="s">
        <v>283</v>
      </c>
      <c r="D27" s="6" t="s">
        <v>84</v>
      </c>
      <c r="E27" s="7">
        <v>3.9</v>
      </c>
      <c r="F27" s="7">
        <v>21.89</v>
      </c>
      <c r="G27" s="7">
        <f t="shared" si="1"/>
        <v>85.37</v>
      </c>
    </row>
    <row r="28" spans="1:7" ht="84" x14ac:dyDescent="0.2">
      <c r="A28" s="8" t="s">
        <v>77</v>
      </c>
      <c r="B28" s="8" t="s">
        <v>217</v>
      </c>
      <c r="C28" s="9" t="s">
        <v>216</v>
      </c>
      <c r="D28" s="6" t="s">
        <v>84</v>
      </c>
      <c r="E28" s="7">
        <v>10.155000000000001</v>
      </c>
      <c r="F28" s="7">
        <v>59.14</v>
      </c>
      <c r="G28" s="7">
        <f t="shared" si="1"/>
        <v>600.55999999999995</v>
      </c>
    </row>
    <row r="29" spans="1:7" ht="156" x14ac:dyDescent="0.2">
      <c r="A29" s="8" t="s">
        <v>78</v>
      </c>
      <c r="B29" s="8" t="s">
        <v>311</v>
      </c>
      <c r="C29" s="9" t="s">
        <v>317</v>
      </c>
      <c r="D29" s="6" t="s">
        <v>84</v>
      </c>
      <c r="E29" s="7">
        <v>17.711857894892404</v>
      </c>
      <c r="F29" s="7">
        <v>87.23</v>
      </c>
      <c r="G29" s="7">
        <f t="shared" si="1"/>
        <v>1545</v>
      </c>
    </row>
    <row r="30" spans="1:7" ht="60" x14ac:dyDescent="0.2">
      <c r="A30" s="8" t="s">
        <v>79</v>
      </c>
      <c r="B30" s="8" t="s">
        <v>299</v>
      </c>
      <c r="C30" s="9" t="s">
        <v>300</v>
      </c>
      <c r="D30" s="6" t="s">
        <v>98</v>
      </c>
      <c r="E30" s="7">
        <v>2.2139822368615505</v>
      </c>
      <c r="F30" s="7">
        <v>351.21</v>
      </c>
      <c r="G30" s="7">
        <f t="shared" si="1"/>
        <v>777.57</v>
      </c>
    </row>
    <row r="31" spans="1:7" ht="48" x14ac:dyDescent="0.2">
      <c r="A31" s="8" t="s">
        <v>80</v>
      </c>
      <c r="B31" s="8" t="s">
        <v>219</v>
      </c>
      <c r="C31" s="9" t="s">
        <v>220</v>
      </c>
      <c r="D31" s="6" t="s">
        <v>84</v>
      </c>
      <c r="E31" s="7">
        <v>30.24</v>
      </c>
      <c r="F31" s="7">
        <v>9.51</v>
      </c>
      <c r="G31" s="7">
        <f t="shared" si="1"/>
        <v>287.58</v>
      </c>
    </row>
    <row r="32" spans="1:7" ht="36" x14ac:dyDescent="0.2">
      <c r="A32" s="8" t="s">
        <v>81</v>
      </c>
      <c r="B32" s="8" t="s">
        <v>227</v>
      </c>
      <c r="C32" s="9" t="s">
        <v>228</v>
      </c>
      <c r="D32" s="6" t="s">
        <v>98</v>
      </c>
      <c r="E32" s="7">
        <v>3.3949999999999996</v>
      </c>
      <c r="F32" s="7">
        <v>33.68</v>
      </c>
      <c r="G32" s="7">
        <f t="shared" si="1"/>
        <v>114.34</v>
      </c>
    </row>
    <row r="33" spans="1:7" ht="72" x14ac:dyDescent="0.2">
      <c r="A33" s="8" t="s">
        <v>82</v>
      </c>
      <c r="B33" s="8" t="s">
        <v>232</v>
      </c>
      <c r="C33" s="9" t="s">
        <v>293</v>
      </c>
      <c r="D33" s="6" t="s">
        <v>14</v>
      </c>
      <c r="E33" s="7">
        <v>3</v>
      </c>
      <c r="F33" s="7">
        <v>33.450000000000003</v>
      </c>
      <c r="G33" s="7">
        <f t="shared" si="1"/>
        <v>100.35</v>
      </c>
    </row>
    <row r="34" spans="1:7" ht="36" x14ac:dyDescent="0.2">
      <c r="A34" s="8" t="s">
        <v>229</v>
      </c>
      <c r="B34" s="8" t="s">
        <v>238</v>
      </c>
      <c r="C34" s="9" t="s">
        <v>242</v>
      </c>
      <c r="D34" s="6"/>
      <c r="E34" s="7">
        <v>4.8499999999999996</v>
      </c>
      <c r="F34" s="7">
        <v>5.55</v>
      </c>
      <c r="G34" s="7">
        <f t="shared" si="1"/>
        <v>26.91</v>
      </c>
    </row>
    <row r="35" spans="1:7" x14ac:dyDescent="0.2">
      <c r="A35" s="8"/>
      <c r="B35" s="8"/>
      <c r="C35" s="9"/>
      <c r="D35" s="6"/>
      <c r="E35" s="7"/>
      <c r="F35" s="7"/>
      <c r="G35" s="7"/>
    </row>
    <row r="36" spans="1:7" x14ac:dyDescent="0.2">
      <c r="A36" s="8" t="s">
        <v>157</v>
      </c>
      <c r="B36" s="8"/>
      <c r="C36" s="9"/>
      <c r="D36" s="16" t="s">
        <v>159</v>
      </c>
      <c r="E36" s="7"/>
      <c r="F36" s="7"/>
      <c r="G36" s="16">
        <f>SUM(G26:G35)</f>
        <v>3711.12</v>
      </c>
    </row>
    <row r="37" spans="1:7" x14ac:dyDescent="0.2">
      <c r="A37" s="8" t="s">
        <v>157</v>
      </c>
      <c r="B37" s="8"/>
      <c r="C37" s="9"/>
      <c r="D37" s="6"/>
      <c r="E37" s="7"/>
      <c r="F37" s="7"/>
      <c r="G37" s="7"/>
    </row>
    <row r="38" spans="1:7" x14ac:dyDescent="0.2">
      <c r="A38" s="8" t="s">
        <v>157</v>
      </c>
      <c r="B38" s="8"/>
      <c r="C38" s="9"/>
      <c r="D38" s="16" t="s">
        <v>160</v>
      </c>
      <c r="E38" s="7"/>
      <c r="F38" s="7"/>
      <c r="G38" s="16">
        <f>G36+G24</f>
        <v>7531.4400000000005</v>
      </c>
    </row>
    <row r="39" spans="1:7" x14ac:dyDescent="0.2">
      <c r="A39" s="8" t="s">
        <v>157</v>
      </c>
      <c r="B39" s="8"/>
      <c r="C39" s="9"/>
      <c r="D39" s="6"/>
      <c r="E39" s="7"/>
      <c r="F39" s="7"/>
      <c r="G39" s="7"/>
    </row>
    <row r="40" spans="1:7" x14ac:dyDescent="0.2">
      <c r="A40" s="8" t="s">
        <v>157</v>
      </c>
      <c r="B40" s="8"/>
      <c r="C40" s="9"/>
      <c r="D40" s="6" t="s">
        <v>17</v>
      </c>
      <c r="E40" s="21">
        <v>0.21190000000000001</v>
      </c>
      <c r="F40" s="7">
        <f>G38</f>
        <v>7531.4400000000005</v>
      </c>
      <c r="G40" s="7">
        <f>TRUNC(E40*F40,2)</f>
        <v>1595.91</v>
      </c>
    </row>
    <row r="41" spans="1:7" x14ac:dyDescent="0.2">
      <c r="A41" s="8" t="s">
        <v>157</v>
      </c>
      <c r="B41" s="8"/>
      <c r="C41" s="9"/>
      <c r="D41" s="6"/>
      <c r="E41" s="7"/>
      <c r="F41" s="7"/>
      <c r="G41" s="7"/>
    </row>
    <row r="42" spans="1:7" x14ac:dyDescent="0.2">
      <c r="A42" s="8" t="s">
        <v>157</v>
      </c>
      <c r="B42" s="8"/>
      <c r="C42" s="9"/>
      <c r="D42" s="16" t="s">
        <v>161</v>
      </c>
      <c r="E42" s="7"/>
      <c r="F42" s="7"/>
      <c r="G42" s="16">
        <f>SUM(G37:G40)</f>
        <v>9127.35</v>
      </c>
    </row>
    <row r="43" spans="1:7" x14ac:dyDescent="0.2">
      <c r="A43" s="8" t="s">
        <v>157</v>
      </c>
      <c r="B43" s="8"/>
      <c r="C43" s="9"/>
      <c r="D43" s="6"/>
      <c r="E43" s="7"/>
      <c r="F43" s="7"/>
      <c r="G43" s="7"/>
    </row>
    <row r="44" spans="1:7" x14ac:dyDescent="0.2">
      <c r="G44" s="19"/>
    </row>
    <row r="45" spans="1:7" ht="219" customHeight="1" x14ac:dyDescent="0.2">
      <c r="B45" s="118" t="s">
        <v>280</v>
      </c>
      <c r="C45" s="118"/>
      <c r="D45" s="118"/>
      <c r="E45" s="118"/>
      <c r="F45" s="118"/>
    </row>
  </sheetData>
  <mergeCells count="6">
    <mergeCell ref="B45:F45"/>
    <mergeCell ref="A1:G1"/>
    <mergeCell ref="A2:G2"/>
    <mergeCell ref="A3:G3"/>
    <mergeCell ref="A5:G5"/>
    <mergeCell ref="A7:G7"/>
  </mergeCells>
  <printOptions horizontalCentered="1"/>
  <pageMargins left="0.39370078740157483" right="0.24" top="0.59055118110236227" bottom="1.0236220472440944" header="0.51181102362204722" footer="0.51181102362204722"/>
  <pageSetup paperSize="9" orientation="portrait" blackAndWhite="1" horizontalDpi="4294967294" verticalDpi="300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BDI Desonerado</vt:lpstr>
      <vt:lpstr>Memoria Quantitativo</vt:lpstr>
      <vt:lpstr>Memoria Preço</vt:lpstr>
      <vt:lpstr>Orçamento</vt:lpstr>
      <vt:lpstr>'BDI Desonerado'!Area_de_impressao</vt:lpstr>
      <vt:lpstr>'Memoria Preço'!Area_de_impressao</vt:lpstr>
      <vt:lpstr>'Memoria Quantitativo'!Area_de_impressao</vt:lpstr>
      <vt:lpstr>Orçamento!Area_de_impressao</vt:lpstr>
      <vt:lpstr>'Memoria Preço'!Titulos_de_impressao</vt:lpstr>
      <vt:lpstr>'Memoria Quantitativo'!Titulos_de_impressao</vt:lpstr>
      <vt:lpstr>Orçamento!Titulos_de_impressao</vt:lpstr>
    </vt:vector>
  </TitlesOfParts>
  <Company>CUSTOR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Antônio Nardelli Avel</dc:creator>
  <cp:lastModifiedBy>Thais da Silva Miranda</cp:lastModifiedBy>
  <cp:lastPrinted>2018-04-16T23:54:23Z</cp:lastPrinted>
  <dcterms:created xsi:type="dcterms:W3CDTF">2005-09-25T12:47:36Z</dcterms:created>
  <dcterms:modified xsi:type="dcterms:W3CDTF">2019-12-13T13:50:09Z</dcterms:modified>
</cp:coreProperties>
</file>